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srnl.sharepoint.com/sites/GFIntegratedFinancialReporting-02IFRExtern/Shared Documents/2025/2025-12/E02 Persbericht - financiele analyse/Website tabellen/Aangeleverd aan IR/"/>
    </mc:Choice>
  </mc:AlternateContent>
  <xr:revisionPtr revIDLastSave="101" documentId="8_{F30FD13F-B55D-4687-B1CA-95E0DD29AA50}" xr6:coauthVersionLast="47" xr6:coauthVersionMax="47" xr10:uidLastSave="{30D1E218-CF0D-4EC4-B221-15A5BA3E429E}"/>
  <bookViews>
    <workbookView xWindow="72" yWindow="228" windowWidth="15600" windowHeight="11160" xr2:uid="{00000000-000D-0000-FFFF-FFFF00000000}"/>
  </bookViews>
  <sheets>
    <sheet name="FY 2025" sheetId="1" r:id="rId1"/>
  </sheets>
  <definedNames>
    <definedName name="_Order1" hidden="1">0</definedName>
    <definedName name="_v3" hidden="1">{"BRIEF",#N/A,FALSE,"BRIEF";"OFFBAL",#N/A,FALSE,"OFFBAL"}</definedName>
    <definedName name="anscount" hidden="1">1</definedName>
    <definedName name="TekstcontroleSchermExcel" hidden="1">{"BRIEF",#N/A,FALSE,"BRIEF";"OFFBAL",#N/A,FALSE,"OFFBAL"}</definedName>
    <definedName name="wrn.TEST." hidden="1">{"BRIEF",#N/A,FALSE,"BRIEF";"OFFBAL",#N/A,FALSE,"OFFBAL"}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74" i="1" l="1"/>
  <c r="G13" i="1"/>
  <c r="F26" i="1" l="1"/>
  <c r="F85" i="1" l="1"/>
  <c r="F103" i="1" s="1"/>
  <c r="F36" i="1" l="1"/>
  <c r="G36" i="1"/>
  <c r="G41" i="1" s="1"/>
  <c r="F171" i="1" l="1"/>
  <c r="F165" i="1"/>
  <c r="F158" i="1"/>
  <c r="F162" i="1"/>
  <c r="F151" i="1" l="1"/>
  <c r="F155" i="1"/>
  <c r="F143" i="1"/>
  <c r="F134" i="1"/>
  <c r="F146" i="1" s="1"/>
  <c r="F131" i="1"/>
  <c r="F123" i="1"/>
  <c r="F115" i="1"/>
  <c r="F118" i="1" s="1"/>
  <c r="F111" i="1"/>
  <c r="F126" i="1" s="1"/>
  <c r="F108" i="1"/>
  <c r="F81" i="1"/>
  <c r="F93" i="1"/>
  <c r="F89" i="1"/>
  <c r="F95" i="1" s="1"/>
  <c r="F78" i="1"/>
  <c r="F75" i="1"/>
  <c r="F63" i="1"/>
  <c r="F54" i="1"/>
  <c r="F57" i="1" s="1"/>
  <c r="F50" i="1"/>
  <c r="F32" i="1"/>
  <c r="F21" i="1"/>
  <c r="F125" i="1" l="1"/>
  <c r="F102" i="1"/>
  <c r="F127" i="1"/>
  <c r="F147" i="1"/>
  <c r="F67" i="1"/>
  <c r="F72" i="1" s="1"/>
  <c r="F41" i="1"/>
  <c r="F100" i="1"/>
  <c r="F104" i="1" s="1"/>
  <c r="F138" i="1"/>
  <c r="F145" i="1" s="1"/>
  <c r="F45" i="1"/>
  <c r="F58" i="1"/>
  <c r="F60" i="1" s="1"/>
  <c r="F47" i="1" l="1"/>
  <c r="F128" i="1"/>
  <c r="F148" i="1"/>
  <c r="F71" i="1"/>
  <c r="F105" i="1"/>
  <c r="G85" i="1"/>
  <c r="G103" i="1" s="1"/>
  <c r="E11" i="1" l="1"/>
  <c r="G162" i="1" l="1"/>
  <c r="G158" i="1"/>
  <c r="G93" i="1" l="1"/>
  <c r="G143" i="1" l="1"/>
  <c r="G138" i="1"/>
  <c r="G131" i="1"/>
  <c r="G108" i="1"/>
  <c r="G134" i="1" l="1"/>
  <c r="G146" i="1" s="1"/>
  <c r="G115" i="1"/>
  <c r="G118" i="1" s="1"/>
  <c r="G123" i="1"/>
  <c r="G111" i="1"/>
  <c r="G126" i="1" s="1"/>
  <c r="G127" i="1" l="1"/>
  <c r="G125" i="1"/>
  <c r="G147" i="1"/>
  <c r="G145" i="1"/>
  <c r="G148" i="1"/>
  <c r="G128" i="1" l="1"/>
  <c r="E18" i="1"/>
  <c r="E9" i="1" l="1"/>
  <c r="G174" i="1" l="1"/>
  <c r="G89" i="1" l="1"/>
  <c r="G95" i="1" s="1"/>
  <c r="G102" i="1" s="1"/>
  <c r="E13" i="1" l="1"/>
  <c r="E15" i="1" s="1"/>
  <c r="G45" i="1" l="1"/>
  <c r="G165" i="1"/>
  <c r="G171" i="1" l="1"/>
  <c r="G151" i="1"/>
  <c r="G81" i="1"/>
  <c r="G75" i="1"/>
  <c r="G63" i="1"/>
  <c r="G50" i="1"/>
  <c r="G32" i="1"/>
  <c r="D21" i="1" l="1"/>
  <c r="G11" i="1" l="1"/>
  <c r="E21" i="1" l="1"/>
  <c r="G18" i="1" l="1"/>
  <c r="G21" i="1" s="1"/>
  <c r="G78" i="1" l="1"/>
  <c r="G54" i="1" l="1"/>
  <c r="G57" i="1" s="1"/>
  <c r="G26" i="1" l="1"/>
  <c r="G27" i="1" s="1"/>
  <c r="E26" i="1"/>
  <c r="G47" i="1" l="1"/>
  <c r="G9" i="1" l="1"/>
  <c r="G15" i="1" s="1"/>
  <c r="D26" i="1" l="1"/>
  <c r="E27" i="1" l="1"/>
  <c r="G100" i="1" l="1"/>
  <c r="G104" i="1" s="1"/>
  <c r="G105" i="1" s="1"/>
  <c r="G67" i="1" l="1"/>
  <c r="G72" i="1" s="1"/>
  <c r="G71" i="1" l="1"/>
  <c r="E29" i="1" l="1"/>
  <c r="G58" i="1" l="1"/>
  <c r="G60" i="1" s="1"/>
  <c r="G155" i="1" l="1"/>
  <c r="G29" i="1" l="1"/>
</calcChain>
</file>

<file path=xl/sharedStrings.xml><?xml version="1.0" encoding="utf-8"?>
<sst xmlns="http://schemas.openxmlformats.org/spreadsheetml/2006/main" count="271" uniqueCount="147">
  <si>
    <t>a</t>
  </si>
  <si>
    <t>b</t>
  </si>
  <si>
    <t>a + b =</t>
  </si>
  <si>
    <t>c</t>
  </si>
  <si>
    <t>d</t>
  </si>
  <si>
    <t>average d =</t>
  </si>
  <si>
    <t>e</t>
  </si>
  <si>
    <t>c / e =</t>
  </si>
  <si>
    <t>f</t>
  </si>
  <si>
    <t>a + b + c =</t>
  </si>
  <si>
    <t>g</t>
  </si>
  <si>
    <t>h</t>
  </si>
  <si>
    <t>i</t>
  </si>
  <si>
    <t>Interest coverage ratio</t>
  </si>
  <si>
    <t>Double leverage</t>
  </si>
  <si>
    <t>Double leverage (%)</t>
  </si>
  <si>
    <t>Required capital</t>
  </si>
  <si>
    <t>j</t>
  </si>
  <si>
    <t>k</t>
  </si>
  <si>
    <t>l</t>
  </si>
  <si>
    <t>m</t>
  </si>
  <si>
    <t>n</t>
  </si>
  <si>
    <t>a / b =</t>
  </si>
  <si>
    <t>Return on Equity</t>
  </si>
  <si>
    <t>Average total equity attributable to shareholders</t>
  </si>
  <si>
    <t>Average total equity attributable to shareholders - adjusted</t>
  </si>
  <si>
    <t>Financial leverage</t>
  </si>
  <si>
    <t>Total debt</t>
  </si>
  <si>
    <t>Financial leverage (%)</t>
  </si>
  <si>
    <t>Total interest expenses</t>
  </si>
  <si>
    <t>Eligible own funds</t>
  </si>
  <si>
    <t>Subordinated loans</t>
  </si>
  <si>
    <t>Hybrid capital</t>
  </si>
  <si>
    <t>e + f =</t>
  </si>
  <si>
    <t>g / d =</t>
  </si>
  <si>
    <t>a.s.r.</t>
  </si>
  <si>
    <t>Net insurance claims and benefits (after corrections)</t>
  </si>
  <si>
    <t>o</t>
  </si>
  <si>
    <t>p</t>
  </si>
  <si>
    <t>Operating result per share (€)</t>
  </si>
  <si>
    <t>Basic earnings per share (on IFRS basis)</t>
  </si>
  <si>
    <t>Basic earnings per share (€)</t>
  </si>
  <si>
    <t>Double leverage (€ m)</t>
  </si>
  <si>
    <t>Number of shares outstanding (weighted average)</t>
  </si>
  <si>
    <t>Net result excl. costs for hybrid capital</t>
  </si>
  <si>
    <t>Costs for hybrid capital</t>
  </si>
  <si>
    <t>Total equity attributable to shareholders (excl, unrealised gains / losses and non-core operations)</t>
  </si>
  <si>
    <t>(in € millions, unless stated otherwise)</t>
  </si>
  <si>
    <t>Return on equity (%)</t>
  </si>
  <si>
    <t>Operating return on equity (%)</t>
  </si>
  <si>
    <t>Solvency II ratio (after dividend) (%)</t>
  </si>
  <si>
    <t>Claims ratio (%)</t>
  </si>
  <si>
    <t>Commission ratio (%)</t>
  </si>
  <si>
    <t>Expense ratio (%)</t>
  </si>
  <si>
    <t>q</t>
  </si>
  <si>
    <t>Operating return on equity</t>
  </si>
  <si>
    <t>Total equity and CSM</t>
  </si>
  <si>
    <t>Operational result before tax and interest expenses</t>
  </si>
  <si>
    <t>Interest coverage ratio (operational result)</t>
  </si>
  <si>
    <t xml:space="preserve">Insurance Contract Revenue </t>
  </si>
  <si>
    <t>Insurance contract revenue ceded to reinsurers</t>
  </si>
  <si>
    <t>Net insurance contract revenue</t>
  </si>
  <si>
    <t>Incurred claims and benefits</t>
  </si>
  <si>
    <t>Insurance claims and benefits recovered from reinsurers</t>
  </si>
  <si>
    <t>d + e =</t>
  </si>
  <si>
    <t>- of which: Commissions</t>
  </si>
  <si>
    <t>- of which: other insurance service operating expenses</t>
  </si>
  <si>
    <t>Correction: incidental 'changes future services loss component'</t>
  </si>
  <si>
    <t>-h / c =</t>
  </si>
  <si>
    <t>Total available capital (incl. CSM)</t>
  </si>
  <si>
    <t>e / d =</t>
  </si>
  <si>
    <t>e - d =</t>
  </si>
  <si>
    <t>Combined ratio Disability</t>
  </si>
  <si>
    <t>Total corrections on claims and benefits</t>
  </si>
  <si>
    <t>Combined ratio P&amp;C</t>
  </si>
  <si>
    <t>Net Incurred claims and benefits</t>
  </si>
  <si>
    <t>Insurance service operating expenses</t>
  </si>
  <si>
    <t>g - h =</t>
  </si>
  <si>
    <t>-f / c =</t>
  </si>
  <si>
    <t>-i / c =</t>
  </si>
  <si>
    <t>j + k + l =</t>
  </si>
  <si>
    <t>Combined ratio Disability (%)</t>
  </si>
  <si>
    <t>Combined ratio P&amp;C (%)</t>
  </si>
  <si>
    <t>Operating result per share (gross)</t>
  </si>
  <si>
    <t>-k / c =</t>
  </si>
  <si>
    <t>Combined ratio Health</t>
  </si>
  <si>
    <t>Combined ratio Health (%)</t>
  </si>
  <si>
    <t>f + g =</t>
  </si>
  <si>
    <t>FY 2023</t>
  </si>
  <si>
    <t>-/- Unrealised gains / losses for recyclable items (as part of equity)</t>
  </si>
  <si>
    <t>-j / c =</t>
  </si>
  <si>
    <t>Net Insurance claims and benefits</t>
  </si>
  <si>
    <t>Net Insurance claims and benefits (before corrections)</t>
  </si>
  <si>
    <t>i - j =</t>
  </si>
  <si>
    <t>l + m + n =</t>
  </si>
  <si>
    <t>Number of shares outstanding (as per end of period)</t>
  </si>
  <si>
    <t>-/- Equity of non-core (Real Estate Development)</t>
  </si>
  <si>
    <t>Senior loans</t>
  </si>
  <si>
    <t>Solvency II ratio (including financial institutions)</t>
  </si>
  <si>
    <t>OCC per share</t>
  </si>
  <si>
    <t>OCC per share (€)</t>
  </si>
  <si>
    <t>Other equity instruments and subordinated liabilities (hybrid)</t>
  </si>
  <si>
    <t>FY 2024</t>
  </si>
  <si>
    <t>-/- Equity of discontinued operations (Knab)</t>
  </si>
  <si>
    <t>b + c + d + e =</t>
  </si>
  <si>
    <t>average f =</t>
  </si>
  <si>
    <t>a / g =</t>
  </si>
  <si>
    <t>d + e + f + g + h =</t>
  </si>
  <si>
    <t>j + k =</t>
  </si>
  <si>
    <t>i / (i + l) =</t>
  </si>
  <si>
    <t>Total dividend per share</t>
  </si>
  <si>
    <t>Total dividend</t>
  </si>
  <si>
    <t>Correction: impact of hedging for pre-recognition interest rate movements</t>
  </si>
  <si>
    <t>r</t>
  </si>
  <si>
    <t xml:space="preserve">h + i = </t>
  </si>
  <si>
    <t>g + j =</t>
  </si>
  <si>
    <t>l - m =</t>
  </si>
  <si>
    <t>-k / d =</t>
  </si>
  <si>
    <t>-m / d =</t>
  </si>
  <si>
    <t>-n / d =</t>
  </si>
  <si>
    <t>o + p + q =</t>
  </si>
  <si>
    <t>4,625% Hybrid 2017</t>
  </si>
  <si>
    <t>6,625% Hybrid 2024</t>
  </si>
  <si>
    <t>6,500% Hybrid 2025</t>
  </si>
  <si>
    <t>5,125% Subordinated T2 2015</t>
  </si>
  <si>
    <t>3,375% Subordinated T2 2019</t>
  </si>
  <si>
    <t>7,000% Subordinated T2 2022</t>
  </si>
  <si>
    <t>OCC</t>
  </si>
  <si>
    <t>Dividend per share (€)</t>
  </si>
  <si>
    <t>FULL YEAR 2025 AND 2024</t>
  </si>
  <si>
    <t>FY 2025</t>
  </si>
  <si>
    <t>Hybrid capital (T1)</t>
  </si>
  <si>
    <t>Due to the accounting policy change related to Indivdual disability contracts several comparative 2024 figures have been restated, these are marked with *</t>
  </si>
  <si>
    <t>Net result attributable to holders of equity instruments *</t>
  </si>
  <si>
    <t>Total equity attributable to shareholders *</t>
  </si>
  <si>
    <t>Operating net result (attributable to shareholders) *</t>
  </si>
  <si>
    <t>Contractual Service Margin - net of tax *</t>
  </si>
  <si>
    <t>Operational result before tax *</t>
  </si>
  <si>
    <t>Total value of group companies (incl. CSM net of taxes) *</t>
  </si>
  <si>
    <t>Insurance Contract Revenue *</t>
  </si>
  <si>
    <t>Insurance contract revenue ceded to reinsurers *</t>
  </si>
  <si>
    <t>Incurred claims and benefits *</t>
  </si>
  <si>
    <t>Insurance claims and benefits recovered from reinsurers *</t>
  </si>
  <si>
    <t>Correction: incidental 'NEA Inflation in LIC' *</t>
  </si>
  <si>
    <t>Correction: incidental 'changes future services loss component' *</t>
  </si>
  <si>
    <t>Operating result, attributable to shareholders *</t>
  </si>
  <si>
    <t>Profit for the year attributable to shareholders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</si>
</sst>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 * #,##0.0_ ;_ * \-#,##0.0_ ;_ * &quot;-&quot;??_ ;_ @_ "/>
    <numFmt numFmtId="165" formatCode="_ * #,##0_ ;_ * \-#,##0_ ;_ * &quot;-&quot;??_ ;_ @_ "/>
    <numFmt numFmtId="166" formatCode="0.0%"/>
    <numFmt numFmtId="167" formatCode="_(* #,##0.00_);_(* \(#,##0.00\);_(* &quot;-&quot;??_);_(@_)"/>
    <numFmt numFmtId="168" formatCode="0_ ;\-0\ "/>
    <numFmt numFmtId="169" formatCode="_ * #,##0.000_ ;_ * \-#,##0.000_ ;_ * &quot;-&quot;??_ ;_ @_ "/>
    <numFmt numFmtId="170" formatCode="0.0000%"/>
    <numFmt numFmtId="171" formatCode="0.0000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8"/>
      <color indexed="1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4"/>
      <name val="Arial"/>
      <family val="2"/>
    </font>
    <font>
      <i/>
      <sz val="10"/>
      <color theme="1"/>
      <name val="Arial"/>
      <family val="2"/>
    </font>
    <font>
      <sz val="11"/>
      <color theme="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rgb="FFEEF4E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theme="0"/>
      </right>
      <top/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  <xf numFmtId="167" fontId="2" fillId="0" borderId="0" applyFont="0" applyFill="0" applyBorder="0" applyAlignment="0" applyProtection="0"/>
    <xf numFmtId="0" fontId="10" fillId="0" borderId="0" applyNumberFormat="0" applyFill="0" applyBorder="0" applyAlignment="0" applyProtection="0">
      <alignment horizontal="right" wrapText="1"/>
    </xf>
    <xf numFmtId="0" fontId="1" fillId="0" borderId="0" applyNumberFormat="0" applyFont="0" applyFill="0" applyBorder="0" applyProtection="0">
      <alignment horizontal="left" wrapText="1" indent="1"/>
    </xf>
  </cellStyleXfs>
  <cellXfs count="107">
    <xf numFmtId="0" fontId="0" fillId="0" borderId="0" xfId="0"/>
    <xf numFmtId="164" fontId="4" fillId="0" borderId="0" xfId="1" applyNumberFormat="1" applyFont="1" applyFill="1" applyAlignment="1">
      <alignment vertical="top"/>
    </xf>
    <xf numFmtId="0" fontId="4" fillId="0" borderId="0" xfId="0" applyFont="1" applyFill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0" fontId="4" fillId="0" borderId="0" xfId="0" applyFont="1" applyFill="1" applyAlignment="1">
      <alignment vertical="top"/>
    </xf>
    <xf numFmtId="165" fontId="4" fillId="0" borderId="0" xfId="1" applyNumberFormat="1" applyFont="1" applyFill="1" applyAlignment="1">
      <alignment vertical="top"/>
    </xf>
    <xf numFmtId="165" fontId="4" fillId="0" borderId="0" xfId="1" applyNumberFormat="1" applyFont="1" applyFill="1" applyAlignment="1">
      <alignment horizontal="right" vertical="top"/>
    </xf>
    <xf numFmtId="165" fontId="4" fillId="0" borderId="1" xfId="1" applyNumberFormat="1" applyFont="1" applyFill="1" applyBorder="1" applyAlignment="1">
      <alignment horizontal="right" vertical="top"/>
    </xf>
    <xf numFmtId="164" fontId="4" fillId="0" borderId="0" xfId="1" quotePrefix="1" applyNumberFormat="1" applyFont="1" applyFill="1" applyAlignment="1">
      <alignment vertical="top"/>
    </xf>
    <xf numFmtId="0" fontId="5" fillId="0" borderId="0" xfId="0" applyFont="1" applyFill="1" applyAlignment="1">
      <alignment vertical="top"/>
    </xf>
    <xf numFmtId="165" fontId="5" fillId="0" borderId="0" xfId="1" applyNumberFormat="1" applyFont="1" applyFill="1" applyAlignment="1">
      <alignment vertical="top"/>
    </xf>
    <xf numFmtId="165" fontId="5" fillId="0" borderId="0" xfId="1" applyNumberFormat="1" applyFont="1" applyFill="1" applyAlignment="1">
      <alignment horizontal="right" vertical="top"/>
    </xf>
    <xf numFmtId="165" fontId="4" fillId="0" borderId="0" xfId="1" applyNumberFormat="1" applyFont="1" applyFill="1" applyBorder="1" applyAlignment="1">
      <alignment vertical="top"/>
    </xf>
    <xf numFmtId="165" fontId="4" fillId="0" borderId="0" xfId="1" applyNumberFormat="1" applyFont="1" applyFill="1" applyBorder="1" applyAlignment="1">
      <alignment horizontal="right" vertical="top"/>
    </xf>
    <xf numFmtId="164" fontId="4" fillId="0" borderId="0" xfId="1" applyNumberFormat="1" applyFont="1" applyFill="1" applyAlignment="1">
      <alignment horizontal="right" vertical="top"/>
    </xf>
    <xf numFmtId="166" fontId="5" fillId="0" borderId="0" xfId="2" applyNumberFormat="1" applyFont="1" applyFill="1" applyBorder="1" applyAlignment="1">
      <alignment horizontal="right" vertical="top"/>
    </xf>
    <xf numFmtId="166" fontId="4" fillId="0" borderId="0" xfId="2" applyNumberFormat="1" applyFont="1" applyFill="1" applyAlignment="1">
      <alignment horizontal="right" vertical="top"/>
    </xf>
    <xf numFmtId="165" fontId="5" fillId="0" borderId="0" xfId="1" applyNumberFormat="1" applyFont="1" applyFill="1" applyBorder="1" applyAlignment="1">
      <alignment horizontal="right" vertical="top"/>
    </xf>
    <xf numFmtId="166" fontId="5" fillId="0" borderId="0" xfId="2" applyNumberFormat="1" applyFont="1" applyFill="1" applyBorder="1" applyAlignment="1">
      <alignment vertical="top"/>
    </xf>
    <xf numFmtId="164" fontId="5" fillId="0" borderId="0" xfId="1" applyNumberFormat="1" applyFont="1" applyFill="1" applyAlignment="1">
      <alignment horizontal="right" vertical="top"/>
    </xf>
    <xf numFmtId="164" fontId="5" fillId="0" borderId="0" xfId="1" applyNumberFormat="1" applyFont="1" applyFill="1" applyAlignment="1">
      <alignment vertical="top"/>
    </xf>
    <xf numFmtId="0" fontId="5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right" vertical="top"/>
    </xf>
    <xf numFmtId="165" fontId="5" fillId="0" borderId="0" xfId="0" applyNumberFormat="1" applyFont="1" applyFill="1" applyBorder="1" applyAlignment="1">
      <alignment horizontal="right" vertical="top"/>
    </xf>
    <xf numFmtId="165" fontId="5" fillId="0" borderId="0" xfId="0" applyNumberFormat="1" applyFont="1" applyFill="1" applyBorder="1" applyAlignment="1">
      <alignment vertical="top"/>
    </xf>
    <xf numFmtId="165" fontId="4" fillId="0" borderId="0" xfId="0" applyNumberFormat="1" applyFont="1" applyFill="1" applyBorder="1" applyAlignment="1">
      <alignment horizontal="right" vertical="top"/>
    </xf>
    <xf numFmtId="43" fontId="5" fillId="0" borderId="0" xfId="1" applyFont="1" applyFill="1" applyBorder="1" applyAlignment="1">
      <alignment horizontal="right" vertical="top"/>
    </xf>
    <xf numFmtId="168" fontId="5" fillId="0" borderId="1" xfId="1" applyNumberFormat="1" applyFont="1" applyFill="1" applyBorder="1" applyAlignment="1">
      <alignment horizontal="right" vertical="top"/>
    </xf>
    <xf numFmtId="165" fontId="4" fillId="0" borderId="0" xfId="0" applyNumberFormat="1" applyFont="1" applyFill="1" applyBorder="1" applyAlignment="1">
      <alignment vertical="top"/>
    </xf>
    <xf numFmtId="165" fontId="4" fillId="0" borderId="1" xfId="0" applyNumberFormat="1" applyFont="1" applyFill="1" applyBorder="1" applyAlignment="1">
      <alignment horizontal="right" vertical="top"/>
    </xf>
    <xf numFmtId="166" fontId="5" fillId="0" borderId="0" xfId="2" applyNumberFormat="1" applyFont="1" applyFill="1" applyAlignment="1">
      <alignment horizontal="right" vertical="top"/>
    </xf>
    <xf numFmtId="43" fontId="5" fillId="0" borderId="0" xfId="1" applyFont="1" applyFill="1" applyAlignment="1">
      <alignment horizontal="right" vertical="top"/>
    </xf>
    <xf numFmtId="0" fontId="4" fillId="0" borderId="0" xfId="0" applyFont="1" applyFill="1" applyAlignment="1">
      <alignment horizontal="left" vertical="top"/>
    </xf>
    <xf numFmtId="43" fontId="5" fillId="0" borderId="0" xfId="1" applyNumberFormat="1" applyFont="1" applyFill="1" applyAlignment="1">
      <alignment horizontal="right" vertical="top"/>
    </xf>
    <xf numFmtId="0" fontId="4" fillId="2" borderId="0" xfId="0" applyFont="1" applyFill="1" applyAlignment="1">
      <alignment vertical="top"/>
    </xf>
    <xf numFmtId="0" fontId="5" fillId="2" borderId="0" xfId="0" applyFont="1" applyFill="1" applyAlignment="1">
      <alignment vertical="top"/>
    </xf>
    <xf numFmtId="166" fontId="7" fillId="0" borderId="0" xfId="2" applyNumberFormat="1" applyFont="1" applyFill="1" applyBorder="1" applyAlignment="1">
      <alignment vertical="top"/>
    </xf>
    <xf numFmtId="165" fontId="4" fillId="0" borderId="2" xfId="1" applyNumberFormat="1" applyFont="1" applyFill="1" applyBorder="1" applyAlignment="1">
      <alignment horizontal="right" vertical="top"/>
    </xf>
    <xf numFmtId="164" fontId="4" fillId="2" borderId="0" xfId="1" applyNumberFormat="1" applyFont="1" applyFill="1" applyAlignment="1">
      <alignment vertical="top"/>
    </xf>
    <xf numFmtId="164" fontId="9" fillId="0" borderId="0" xfId="1" applyNumberFormat="1" applyFont="1" applyFill="1" applyAlignment="1">
      <alignment vertical="top"/>
    </xf>
    <xf numFmtId="168" fontId="6" fillId="0" borderId="1" xfId="1" applyNumberFormat="1" applyFont="1" applyFill="1" applyBorder="1" applyAlignment="1">
      <alignment horizontal="right" vertical="top"/>
    </xf>
    <xf numFmtId="165" fontId="2" fillId="3" borderId="0" xfId="1" applyNumberFormat="1" applyFont="1" applyFill="1" applyAlignment="1">
      <alignment horizontal="right" vertical="top"/>
    </xf>
    <xf numFmtId="165" fontId="2" fillId="3" borderId="1" xfId="1" applyNumberFormat="1" applyFont="1" applyFill="1" applyBorder="1" applyAlignment="1">
      <alignment horizontal="right" vertical="top"/>
    </xf>
    <xf numFmtId="165" fontId="6" fillId="3" borderId="0" xfId="1" applyNumberFormat="1" applyFont="1" applyFill="1" applyAlignment="1">
      <alignment horizontal="right" vertical="top"/>
    </xf>
    <xf numFmtId="168" fontId="6" fillId="3" borderId="1" xfId="1" applyNumberFormat="1" applyFont="1" applyFill="1" applyBorder="1" applyAlignment="1">
      <alignment horizontal="right" vertical="top"/>
    </xf>
    <xf numFmtId="165" fontId="2" fillId="3" borderId="0" xfId="1" applyNumberFormat="1" applyFont="1" applyFill="1" applyBorder="1" applyAlignment="1">
      <alignment horizontal="right" vertical="top"/>
    </xf>
    <xf numFmtId="164" fontId="2" fillId="3" borderId="0" xfId="1" applyNumberFormat="1" applyFont="1" applyFill="1" applyAlignment="1">
      <alignment horizontal="right" vertical="top"/>
    </xf>
    <xf numFmtId="166" fontId="6" fillId="3" borderId="0" xfId="2" applyNumberFormat="1" applyFont="1" applyFill="1" applyBorder="1" applyAlignment="1">
      <alignment horizontal="right" vertical="top"/>
    </xf>
    <xf numFmtId="166" fontId="6" fillId="0" borderId="0" xfId="2" applyNumberFormat="1" applyFont="1" applyFill="1" applyBorder="1" applyAlignment="1">
      <alignment horizontal="right" vertical="top"/>
    </xf>
    <xf numFmtId="166" fontId="2" fillId="0" borderId="0" xfId="2" applyNumberFormat="1" applyFont="1" applyFill="1" applyAlignment="1">
      <alignment horizontal="right" vertical="top"/>
    </xf>
    <xf numFmtId="165" fontId="2" fillId="3" borderId="2" xfId="1" applyNumberFormat="1" applyFont="1" applyFill="1" applyBorder="1" applyAlignment="1">
      <alignment horizontal="right" vertical="top"/>
    </xf>
    <xf numFmtId="165" fontId="6" fillId="3" borderId="0" xfId="1" applyNumberFormat="1" applyFont="1" applyFill="1" applyBorder="1" applyAlignment="1">
      <alignment horizontal="right" vertical="top"/>
    </xf>
    <xf numFmtId="166" fontId="6" fillId="3" borderId="0" xfId="2" applyNumberFormat="1" applyFont="1" applyFill="1" applyBorder="1" applyAlignment="1">
      <alignment vertical="top"/>
    </xf>
    <xf numFmtId="164" fontId="2" fillId="0" borderId="0" xfId="1" applyNumberFormat="1" applyFont="1" applyFill="1" applyAlignment="1">
      <alignment horizontal="right" vertical="top"/>
    </xf>
    <xf numFmtId="164" fontId="2" fillId="3" borderId="0" xfId="1" applyNumberFormat="1" applyFont="1" applyFill="1" applyAlignment="1">
      <alignment vertical="top"/>
    </xf>
    <xf numFmtId="165" fontId="2" fillId="3" borderId="0" xfId="1" applyNumberFormat="1" applyFont="1" applyFill="1" applyAlignment="1">
      <alignment vertical="top"/>
    </xf>
    <xf numFmtId="165" fontId="2" fillId="3" borderId="1" xfId="1" applyNumberFormat="1" applyFont="1" applyFill="1" applyBorder="1" applyAlignment="1">
      <alignment vertical="top"/>
    </xf>
    <xf numFmtId="165" fontId="6" fillId="3" borderId="0" xfId="1" applyNumberFormat="1" applyFont="1" applyFill="1" applyAlignment="1">
      <alignment vertical="top"/>
    </xf>
    <xf numFmtId="164" fontId="6" fillId="3" borderId="0" xfId="1" applyNumberFormat="1" applyFont="1" applyFill="1" applyAlignment="1">
      <alignment horizontal="right" vertical="top"/>
    </xf>
    <xf numFmtId="164" fontId="2" fillId="0" borderId="0" xfId="1" applyNumberFormat="1" applyFont="1" applyFill="1" applyAlignment="1">
      <alignment vertical="top"/>
    </xf>
    <xf numFmtId="0" fontId="2" fillId="3" borderId="0" xfId="0" applyFont="1" applyFill="1" applyBorder="1" applyAlignment="1">
      <alignment horizontal="right" vertical="top"/>
    </xf>
    <xf numFmtId="165" fontId="6" fillId="3" borderId="0" xfId="0" applyNumberFormat="1" applyFont="1" applyFill="1" applyBorder="1" applyAlignment="1">
      <alignment horizontal="right" vertical="top"/>
    </xf>
    <xf numFmtId="165" fontId="6" fillId="0" borderId="0" xfId="0" applyNumberFormat="1" applyFont="1" applyFill="1" applyBorder="1" applyAlignment="1">
      <alignment horizontal="right" vertical="top"/>
    </xf>
    <xf numFmtId="165" fontId="2" fillId="3" borderId="0" xfId="0" applyNumberFormat="1" applyFont="1" applyFill="1" applyBorder="1" applyAlignment="1">
      <alignment horizontal="right" vertical="top"/>
    </xf>
    <xf numFmtId="9" fontId="6" fillId="3" borderId="0" xfId="2" applyFont="1" applyFill="1" applyBorder="1" applyAlignment="1">
      <alignment horizontal="right" vertical="top"/>
    </xf>
    <xf numFmtId="165" fontId="2" fillId="3" borderId="1" xfId="0" applyNumberFormat="1" applyFont="1" applyFill="1" applyBorder="1" applyAlignment="1">
      <alignment horizontal="right" vertical="top"/>
    </xf>
    <xf numFmtId="166" fontId="2" fillId="3" borderId="0" xfId="2" applyNumberFormat="1" applyFont="1" applyFill="1" applyBorder="1" applyAlignment="1">
      <alignment horizontal="right" vertical="top"/>
    </xf>
    <xf numFmtId="43" fontId="6" fillId="3" borderId="0" xfId="0" applyNumberFormat="1" applyFont="1" applyFill="1" applyBorder="1" applyAlignment="1">
      <alignment horizontal="right" vertical="top"/>
    </xf>
    <xf numFmtId="43" fontId="6" fillId="3" borderId="0" xfId="1" applyNumberFormat="1" applyFont="1" applyFill="1" applyAlignment="1">
      <alignment horizontal="right" vertical="top"/>
    </xf>
    <xf numFmtId="165" fontId="4" fillId="0" borderId="3" xfId="1" applyNumberFormat="1" applyFont="1" applyFill="1" applyBorder="1" applyAlignment="1">
      <alignment vertical="top"/>
    </xf>
    <xf numFmtId="165" fontId="4" fillId="0" borderId="3" xfId="1" applyNumberFormat="1" applyFont="1" applyFill="1" applyBorder="1" applyAlignment="1">
      <alignment horizontal="right" vertical="top"/>
    </xf>
    <xf numFmtId="165" fontId="2" fillId="3" borderId="3" xfId="1" applyNumberFormat="1" applyFont="1" applyFill="1" applyBorder="1" applyAlignment="1">
      <alignment horizontal="right" vertical="top"/>
    </xf>
    <xf numFmtId="165" fontId="5" fillId="0" borderId="0" xfId="1" applyNumberFormat="1" applyFont="1" applyFill="1" applyBorder="1" applyAlignment="1">
      <alignment vertical="top"/>
    </xf>
    <xf numFmtId="168" fontId="5" fillId="0" borderId="1" xfId="1" applyNumberFormat="1" applyFont="1" applyFill="1" applyBorder="1" applyAlignment="1">
      <alignment horizontal="right" vertical="top" wrapText="1"/>
    </xf>
    <xf numFmtId="10" fontId="4" fillId="0" borderId="0" xfId="2" applyNumberFormat="1" applyFont="1" applyFill="1" applyAlignment="1">
      <alignment vertical="top"/>
    </xf>
    <xf numFmtId="164" fontId="12" fillId="0" borderId="0" xfId="1" applyNumberFormat="1" applyFont="1" applyFill="1" applyAlignment="1">
      <alignment vertical="top"/>
    </xf>
    <xf numFmtId="9" fontId="4" fillId="0" borderId="0" xfId="2" applyFont="1" applyFill="1" applyAlignment="1">
      <alignment vertical="top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4" fillId="0" borderId="0" xfId="0" quotePrefix="1" applyFont="1" applyAlignment="1">
      <alignment horizontal="left" vertical="top" indent="1"/>
    </xf>
    <xf numFmtId="164" fontId="11" fillId="4" borderId="0" xfId="1" quotePrefix="1" applyNumberFormat="1" applyFont="1" applyFill="1" applyAlignment="1">
      <alignment horizontal="center" vertical="center"/>
    </xf>
    <xf numFmtId="0" fontId="4" fillId="4" borderId="0" xfId="0" applyFont="1" applyFill="1" applyAlignment="1">
      <alignment horizontal="center" vertical="top"/>
    </xf>
    <xf numFmtId="164" fontId="8" fillId="4" borderId="0" xfId="1" quotePrefix="1" applyNumberFormat="1" applyFont="1" applyFill="1" applyAlignment="1">
      <alignment horizontal="center" vertical="center"/>
    </xf>
    <xf numFmtId="164" fontId="4" fillId="4" borderId="0" xfId="1" applyNumberFormat="1" applyFont="1" applyFill="1" applyAlignment="1">
      <alignment horizontal="right" vertical="top"/>
    </xf>
    <xf numFmtId="164" fontId="2" fillId="4" borderId="0" xfId="1" applyNumberFormat="1" applyFont="1" applyFill="1" applyAlignment="1">
      <alignment horizontal="right" vertical="top"/>
    </xf>
    <xf numFmtId="0" fontId="5" fillId="4" borderId="0" xfId="0" applyFont="1" applyFill="1" applyAlignment="1">
      <alignment vertical="top"/>
    </xf>
    <xf numFmtId="169" fontId="5" fillId="0" borderId="0" xfId="1" applyNumberFormat="1" applyFont="1" applyFill="1" applyAlignment="1">
      <alignment horizontal="right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164" fontId="5" fillId="0" borderId="0" xfId="1" quotePrefix="1" applyNumberFormat="1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5" fillId="0" borderId="0" xfId="0" applyFont="1" applyFill="1" applyAlignment="1">
      <alignment horizontal="center" vertical="top"/>
    </xf>
    <xf numFmtId="0" fontId="2" fillId="0" borderId="0" xfId="0" quotePrefix="1" applyFont="1" applyAlignment="1">
      <alignment horizontal="left" vertical="top" indent="1"/>
    </xf>
    <xf numFmtId="164" fontId="12" fillId="4" borderId="0" xfId="1" applyNumberFormat="1" applyFont="1" applyFill="1" applyAlignment="1">
      <alignment vertical="top"/>
    </xf>
    <xf numFmtId="9" fontId="5" fillId="0" borderId="0" xfId="2" applyNumberFormat="1" applyFont="1" applyFill="1" applyBorder="1" applyAlignment="1">
      <alignment horizontal="right" vertical="top"/>
    </xf>
    <xf numFmtId="0" fontId="4" fillId="0" borderId="0" xfId="0" quotePrefix="1" applyFont="1" applyAlignment="1">
      <alignment vertical="top"/>
    </xf>
    <xf numFmtId="0" fontId="4" fillId="0" borderId="4" xfId="0" quotePrefix="1" applyFont="1" applyBorder="1" applyAlignment="1">
      <alignment vertical="top"/>
    </xf>
    <xf numFmtId="170" fontId="2" fillId="0" borderId="0" xfId="2" applyNumberFormat="1" applyFont="1" applyFill="1" applyAlignment="1">
      <alignment horizontal="right" vertical="top"/>
    </xf>
    <xf numFmtId="171" fontId="4" fillId="0" borderId="0" xfId="2" applyNumberFormat="1" applyFont="1" applyFill="1" applyAlignment="1">
      <alignment horizontal="right" vertical="top"/>
    </xf>
    <xf numFmtId="170" fontId="4" fillId="0" borderId="0" xfId="2" applyNumberFormat="1" applyFont="1" applyFill="1" applyAlignment="1">
      <alignment horizontal="right" vertical="top"/>
    </xf>
    <xf numFmtId="164" fontId="4" fillId="0" borderId="0" xfId="1" applyNumberFormat="1" applyFont="1" applyFill="1" applyAlignment="1">
      <alignment horizontal="center" vertical="top"/>
    </xf>
    <xf numFmtId="0" fontId="13" fillId="0" borderId="0" xfId="0" applyFont="1"/>
  </cellXfs>
  <cellStyles count="11">
    <cellStyle name="Align_indent_1" xfId="10" xr:uid="{DF2212CF-BB92-41E7-843C-CAAFF8D59C86}"/>
    <cellStyle name="Comma" xfId="1" builtinId="3"/>
    <cellStyle name="Fnt_default_11_bold" xfId="9" xr:uid="{0E315AC2-FA4A-46B0-8A7A-AEEC21B7079C}"/>
    <cellStyle name="Hyperlink 2" xfId="7" xr:uid="{00000000-0005-0000-0000-000001000000}"/>
    <cellStyle name="Komma 11" xfId="8" xr:uid="{00000000-0005-0000-0000-000003000000}"/>
    <cellStyle name="Normal" xfId="0" builtinId="0"/>
    <cellStyle name="Percent" xfId="2" builtinId="5"/>
    <cellStyle name="Standaard 14" xfId="4" xr:uid="{00000000-0005-0000-0000-000007000000}"/>
    <cellStyle name="Standaard 2 2 2 3" xfId="6" xr:uid="{00000000-0005-0000-0000-000008000000}"/>
    <cellStyle name="Standaard 2 2 3" xfId="3" xr:uid="{00000000-0005-0000-0000-000009000000}"/>
    <cellStyle name="Standaard 3 6" xfId="5" xr:uid="{00000000-0005-0000-0000-00000A000000}"/>
  </cellStyles>
  <dxfs count="0"/>
  <tableStyles count="0" defaultTableStyle="TableStyleMedium2" defaultPivotStyle="PivotStyleLight16"/>
  <colors>
    <mruColors>
      <color rgb="FFEEF4E3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79"/>
  <sheetViews>
    <sheetView showGridLines="0" tabSelected="1" zoomScale="85" zoomScaleNormal="85" workbookViewId="0"/>
  </sheetViews>
  <sheetFormatPr defaultColWidth="9.109375" defaultRowHeight="13.2" x14ac:dyDescent="0.3"/>
  <cols>
    <col min="1" max="1" width="17.5546875" style="8" customWidth="1"/>
    <col min="2" max="2" width="3.109375" style="2" bestFit="1" customWidth="1"/>
    <col min="3" max="3" width="72.88671875" style="1" bestFit="1" customWidth="1"/>
    <col min="4" max="4" width="12.44140625" style="1" customWidth="1"/>
    <col min="5" max="5" width="14" style="14" bestFit="1" customWidth="1"/>
    <col min="6" max="6" width="14" style="14" customWidth="1"/>
    <col min="7" max="7" width="14" style="53" bestFit="1" customWidth="1"/>
    <col min="8" max="16384" width="9.109375" style="1"/>
  </cols>
  <sheetData>
    <row r="1" spans="1:7" ht="17.399999999999999" x14ac:dyDescent="0.3">
      <c r="A1" s="84" t="s">
        <v>35</v>
      </c>
      <c r="B1" s="85"/>
      <c r="C1" s="86" t="s">
        <v>129</v>
      </c>
      <c r="D1" s="98"/>
      <c r="E1" s="87"/>
      <c r="F1" s="87"/>
      <c r="G1" s="88"/>
    </row>
    <row r="2" spans="1:7" ht="14.4" x14ac:dyDescent="0.3">
      <c r="A2" s="106" t="s">
        <v>132</v>
      </c>
    </row>
    <row r="3" spans="1:7" ht="14.4" x14ac:dyDescent="0.3">
      <c r="A3"/>
    </row>
    <row r="4" spans="1:7" x14ac:dyDescent="0.3">
      <c r="C4" s="77" t="s">
        <v>47</v>
      </c>
    </row>
    <row r="6" spans="1:7" x14ac:dyDescent="0.3">
      <c r="A6" s="1"/>
      <c r="C6" s="89" t="s">
        <v>23</v>
      </c>
      <c r="D6" s="3"/>
      <c r="E6" s="73" t="s">
        <v>102</v>
      </c>
      <c r="F6" s="73"/>
      <c r="G6" s="40" t="s">
        <v>130</v>
      </c>
    </row>
    <row r="7" spans="1:7" x14ac:dyDescent="0.3">
      <c r="B7" s="2" t="s">
        <v>0</v>
      </c>
      <c r="C7" s="78" t="s">
        <v>133</v>
      </c>
      <c r="D7" s="5"/>
      <c r="E7" s="37">
        <v>957.96840099999997</v>
      </c>
      <c r="F7" s="13"/>
      <c r="G7" s="41">
        <v>548.04997889999993</v>
      </c>
    </row>
    <row r="8" spans="1:7" x14ac:dyDescent="0.3">
      <c r="B8" s="2" t="s">
        <v>1</v>
      </c>
      <c r="C8" s="78" t="s">
        <v>45</v>
      </c>
      <c r="D8" s="5"/>
      <c r="E8" s="7">
        <v>-58.851374310770495</v>
      </c>
      <c r="F8" s="7"/>
      <c r="G8" s="42">
        <v>-83.407534246575338</v>
      </c>
    </row>
    <row r="9" spans="1:7" x14ac:dyDescent="0.3">
      <c r="A9" s="8" t="s">
        <v>2</v>
      </c>
      <c r="B9" s="2" t="s">
        <v>3</v>
      </c>
      <c r="C9" s="79" t="s">
        <v>44</v>
      </c>
      <c r="D9" s="10"/>
      <c r="E9" s="11">
        <f>E7+E8</f>
        <v>899.11702668922953</v>
      </c>
      <c r="F9" s="11"/>
      <c r="G9" s="43">
        <f>G7+G8</f>
        <v>464.6424446534246</v>
      </c>
    </row>
    <row r="10" spans="1:7" x14ac:dyDescent="0.3">
      <c r="D10" s="10"/>
      <c r="E10" s="11"/>
      <c r="F10" s="11"/>
      <c r="G10" s="43"/>
    </row>
    <row r="11" spans="1:7" x14ac:dyDescent="0.3">
      <c r="D11" s="27" t="s">
        <v>88</v>
      </c>
      <c r="E11" s="73" t="str">
        <f>+E6</f>
        <v>FY 2024</v>
      </c>
      <c r="F11" s="27" t="s">
        <v>102</v>
      </c>
      <c r="G11" s="44" t="str">
        <f>G6</f>
        <v>FY 2025</v>
      </c>
    </row>
    <row r="12" spans="1:7" x14ac:dyDescent="0.3">
      <c r="B12" s="2" t="s">
        <v>4</v>
      </c>
      <c r="C12" s="78" t="s">
        <v>134</v>
      </c>
      <c r="D12" s="12">
        <v>8380.6750518299996</v>
      </c>
      <c r="E12" s="13">
        <v>8833.4752530000005</v>
      </c>
      <c r="F12" s="13">
        <v>8833.4752530000005</v>
      </c>
      <c r="G12" s="45">
        <v>8604.4415307500003</v>
      </c>
    </row>
    <row r="13" spans="1:7" x14ac:dyDescent="0.3">
      <c r="A13" s="8" t="s">
        <v>5</v>
      </c>
      <c r="B13" s="2" t="s">
        <v>6</v>
      </c>
      <c r="C13" s="79" t="s">
        <v>24</v>
      </c>
      <c r="D13" s="11"/>
      <c r="E13" s="11">
        <f>AVERAGE(D12,E12)</f>
        <v>8607.075152415</v>
      </c>
      <c r="F13" s="11"/>
      <c r="G13" s="43">
        <f>AVERAGE(F12,G12)</f>
        <v>8718.9583918749995</v>
      </c>
    </row>
    <row r="14" spans="1:7" x14ac:dyDescent="0.3">
      <c r="C14" s="78"/>
      <c r="D14" s="14"/>
      <c r="G14" s="46"/>
    </row>
    <row r="15" spans="1:7" x14ac:dyDescent="0.3">
      <c r="A15" s="8" t="s">
        <v>7</v>
      </c>
      <c r="B15" s="2" t="s">
        <v>8</v>
      </c>
      <c r="C15" s="79" t="s">
        <v>48</v>
      </c>
      <c r="D15" s="15"/>
      <c r="E15" s="15">
        <f>+E9/E13</f>
        <v>0.10446255095576254</v>
      </c>
      <c r="F15" s="15"/>
      <c r="G15" s="47">
        <f>+G9/G13</f>
        <v>5.3291049660979507E-2</v>
      </c>
    </row>
    <row r="16" spans="1:7" x14ac:dyDescent="0.3">
      <c r="E16" s="15"/>
      <c r="F16" s="15"/>
      <c r="G16" s="48"/>
    </row>
    <row r="17" spans="1:9" x14ac:dyDescent="0.3">
      <c r="E17" s="6"/>
      <c r="F17" s="6"/>
      <c r="G17" s="6"/>
    </row>
    <row r="18" spans="1:9" x14ac:dyDescent="0.3">
      <c r="C18" s="89" t="s">
        <v>55</v>
      </c>
      <c r="D18" s="3"/>
      <c r="E18" s="73" t="str">
        <f>+E6</f>
        <v>FY 2024</v>
      </c>
      <c r="F18" s="73"/>
      <c r="G18" s="40" t="str">
        <f>+G6</f>
        <v>FY 2025</v>
      </c>
    </row>
    <row r="19" spans="1:9" s="20" customFormat="1" ht="15.6" x14ac:dyDescent="0.3">
      <c r="A19" s="94"/>
      <c r="B19" s="96" t="s">
        <v>0</v>
      </c>
      <c r="C19" s="79" t="s">
        <v>135</v>
      </c>
      <c r="D19" s="10"/>
      <c r="E19" s="11">
        <v>1094.9568189393615</v>
      </c>
      <c r="F19" s="11"/>
      <c r="G19" s="43">
        <v>1222.0612874512885</v>
      </c>
      <c r="I19" s="1"/>
    </row>
    <row r="20" spans="1:9" x14ac:dyDescent="0.3">
      <c r="C20" s="78"/>
      <c r="D20" s="5"/>
      <c r="E20" s="11"/>
      <c r="F20" s="11"/>
      <c r="G20" s="43"/>
    </row>
    <row r="21" spans="1:9" x14ac:dyDescent="0.3">
      <c r="C21" s="78"/>
      <c r="D21" s="27" t="str">
        <f>D11</f>
        <v>FY 2023</v>
      </c>
      <c r="E21" s="73" t="str">
        <f>E11</f>
        <v>FY 2024</v>
      </c>
      <c r="F21" s="73" t="str">
        <f>F11</f>
        <v>FY 2024</v>
      </c>
      <c r="G21" s="44" t="str">
        <f>+G18</f>
        <v>FY 2025</v>
      </c>
    </row>
    <row r="22" spans="1:9" x14ac:dyDescent="0.3">
      <c r="B22" s="2" t="s">
        <v>1</v>
      </c>
      <c r="C22" s="78" t="s">
        <v>134</v>
      </c>
      <c r="D22" s="12">
        <v>8380.6750518299996</v>
      </c>
      <c r="E22" s="6">
        <v>8833.4752530000005</v>
      </c>
      <c r="F22" s="6">
        <v>8833.4752530000005</v>
      </c>
      <c r="G22" s="41">
        <v>8604.4415307500003</v>
      </c>
    </row>
    <row r="23" spans="1:9" x14ac:dyDescent="0.3">
      <c r="B23" s="2" t="s">
        <v>3</v>
      </c>
      <c r="C23" s="100" t="s">
        <v>89</v>
      </c>
      <c r="D23" s="12">
        <v>-55.308743049999997</v>
      </c>
      <c r="E23" s="6">
        <v>15.49865224</v>
      </c>
      <c r="F23" s="6">
        <v>15.49865224</v>
      </c>
      <c r="G23" s="41">
        <v>0</v>
      </c>
    </row>
    <row r="24" spans="1:9" x14ac:dyDescent="0.3">
      <c r="B24" s="2" t="s">
        <v>4</v>
      </c>
      <c r="C24" s="100" t="s">
        <v>103</v>
      </c>
      <c r="D24" s="12">
        <v>-742.64727800000003</v>
      </c>
      <c r="E24" s="6">
        <v>0</v>
      </c>
      <c r="F24" s="6">
        <v>0</v>
      </c>
      <c r="G24" s="41">
        <v>0</v>
      </c>
    </row>
    <row r="25" spans="1:9" ht="13.8" thickBot="1" x14ac:dyDescent="0.35">
      <c r="B25" s="2" t="s">
        <v>6</v>
      </c>
      <c r="C25" s="101" t="s">
        <v>96</v>
      </c>
      <c r="D25" s="69">
        <v>-36.045544</v>
      </c>
      <c r="E25" s="70">
        <v>-25.608882999999999</v>
      </c>
      <c r="F25" s="70">
        <v>-25.608882999999999</v>
      </c>
      <c r="G25" s="71">
        <v>-51.896008999999999</v>
      </c>
    </row>
    <row r="26" spans="1:9" s="20" customFormat="1" ht="30.75" customHeight="1" x14ac:dyDescent="0.3">
      <c r="A26" s="8" t="s">
        <v>104</v>
      </c>
      <c r="B26" s="2" t="s">
        <v>8</v>
      </c>
      <c r="C26" s="80" t="s">
        <v>46</v>
      </c>
      <c r="D26" s="72">
        <f>D22+D23+D24+D25</f>
        <v>7546.6734867799996</v>
      </c>
      <c r="E26" s="72">
        <f t="shared" ref="E26:G26" si="0">E22+E23+E24+E25</f>
        <v>8823.3650222399992</v>
      </c>
      <c r="F26" s="72">
        <f t="shared" si="0"/>
        <v>8823.3650222399992</v>
      </c>
      <c r="G26" s="43">
        <f t="shared" si="0"/>
        <v>8552.5455217500003</v>
      </c>
      <c r="I26" s="1"/>
    </row>
    <row r="27" spans="1:9" x14ac:dyDescent="0.3">
      <c r="A27" s="8" t="s">
        <v>105</v>
      </c>
      <c r="B27" s="2" t="s">
        <v>10</v>
      </c>
      <c r="C27" s="79" t="s">
        <v>25</v>
      </c>
      <c r="D27" s="11"/>
      <c r="E27" s="11">
        <f>(D26+E26)/2</f>
        <v>8185.0192545099999</v>
      </c>
      <c r="F27" s="11"/>
      <c r="G27" s="43">
        <f>(F26+G26)/2</f>
        <v>8687.9552719950007</v>
      </c>
    </row>
    <row r="28" spans="1:9" x14ac:dyDescent="0.3">
      <c r="G28" s="46"/>
    </row>
    <row r="29" spans="1:9" x14ac:dyDescent="0.3">
      <c r="A29" s="8" t="s">
        <v>106</v>
      </c>
      <c r="B29" s="2" t="s">
        <v>11</v>
      </c>
      <c r="C29" s="79" t="s">
        <v>49</v>
      </c>
      <c r="D29" s="9"/>
      <c r="E29" s="15">
        <f>+E19/E27</f>
        <v>0.13377571693994891</v>
      </c>
      <c r="F29" s="15"/>
      <c r="G29" s="47">
        <f>+G19/G27</f>
        <v>0.14066155374792447</v>
      </c>
    </row>
    <row r="30" spans="1:9" x14ac:dyDescent="0.3">
      <c r="E30" s="1"/>
      <c r="F30" s="1"/>
      <c r="G30" s="48"/>
    </row>
    <row r="31" spans="1:9" x14ac:dyDescent="0.3">
      <c r="E31" s="16"/>
      <c r="F31" s="16"/>
      <c r="G31" s="49"/>
    </row>
    <row r="32" spans="1:9" x14ac:dyDescent="0.3">
      <c r="C32" s="89" t="s">
        <v>26</v>
      </c>
      <c r="E32" s="16"/>
      <c r="F32" s="73" t="str">
        <f>$F$11</f>
        <v>FY 2024</v>
      </c>
      <c r="G32" s="40" t="str">
        <f>+$G$6</f>
        <v>FY 2025</v>
      </c>
    </row>
    <row r="33" spans="1:7" x14ac:dyDescent="0.3">
      <c r="B33" s="2" t="s">
        <v>0</v>
      </c>
      <c r="C33" s="78" t="s">
        <v>121</v>
      </c>
      <c r="D33" s="38"/>
      <c r="E33" s="16"/>
      <c r="F33" s="13">
        <v>506.81</v>
      </c>
      <c r="G33" s="45">
        <v>506.81</v>
      </c>
    </row>
    <row r="34" spans="1:7" x14ac:dyDescent="0.3">
      <c r="B34" s="2" t="s">
        <v>1</v>
      </c>
      <c r="C34" s="78" t="s">
        <v>122</v>
      </c>
      <c r="D34" s="38"/>
      <c r="E34" s="16"/>
      <c r="F34" s="13">
        <v>500</v>
      </c>
      <c r="G34" s="45">
        <v>500</v>
      </c>
    </row>
    <row r="35" spans="1:7" x14ac:dyDescent="0.3">
      <c r="B35" s="2" t="s">
        <v>3</v>
      </c>
      <c r="C35" s="78" t="s">
        <v>123</v>
      </c>
      <c r="D35" s="38"/>
      <c r="E35" s="16"/>
      <c r="F35" s="13">
        <v>0</v>
      </c>
      <c r="G35" s="42">
        <v>500</v>
      </c>
    </row>
    <row r="36" spans="1:7" x14ac:dyDescent="0.3">
      <c r="A36" s="8" t="s">
        <v>9</v>
      </c>
      <c r="B36" s="2" t="s">
        <v>4</v>
      </c>
      <c r="C36" s="34" t="s">
        <v>32</v>
      </c>
      <c r="D36" s="38"/>
      <c r="E36" s="16"/>
      <c r="F36" s="37">
        <f>+F33+F34+F35</f>
        <v>1006.81</v>
      </c>
      <c r="G36" s="50">
        <f>+G33+G34+G35</f>
        <v>1506.81</v>
      </c>
    </row>
    <row r="37" spans="1:7" x14ac:dyDescent="0.3">
      <c r="B37" s="2" t="s">
        <v>6</v>
      </c>
      <c r="C37" s="78" t="s">
        <v>124</v>
      </c>
      <c r="E37" s="16"/>
      <c r="F37" s="13">
        <v>499.48625851999998</v>
      </c>
      <c r="G37" s="45">
        <v>0</v>
      </c>
    </row>
    <row r="38" spans="1:7" x14ac:dyDescent="0.3">
      <c r="B38" s="2" t="s">
        <v>8</v>
      </c>
      <c r="C38" s="78" t="s">
        <v>125</v>
      </c>
      <c r="E38" s="16"/>
      <c r="F38" s="13">
        <v>496.33736245000006</v>
      </c>
      <c r="G38" s="45">
        <v>497.18189955000003</v>
      </c>
    </row>
    <row r="39" spans="1:7" x14ac:dyDescent="0.3">
      <c r="B39" s="2" t="s">
        <v>10</v>
      </c>
      <c r="C39" s="100" t="s">
        <v>126</v>
      </c>
      <c r="E39" s="16"/>
      <c r="F39" s="13">
        <v>988.54308988000003</v>
      </c>
      <c r="G39" s="45">
        <v>989.48900746000004</v>
      </c>
    </row>
    <row r="40" spans="1:7" x14ac:dyDescent="0.3">
      <c r="B40" s="2" t="s">
        <v>11</v>
      </c>
      <c r="C40" s="78" t="s">
        <v>97</v>
      </c>
      <c r="E40" s="16"/>
      <c r="F40" s="7">
        <v>600</v>
      </c>
      <c r="G40" s="42">
        <v>600</v>
      </c>
    </row>
    <row r="41" spans="1:7" x14ac:dyDescent="0.3">
      <c r="A41" s="8" t="s">
        <v>107</v>
      </c>
      <c r="B41" s="2" t="s">
        <v>12</v>
      </c>
      <c r="C41" s="79" t="s">
        <v>27</v>
      </c>
      <c r="E41" s="16"/>
      <c r="F41" s="17">
        <f>F36+F37+F38+F39+F40</f>
        <v>3591.1767108499998</v>
      </c>
      <c r="G41" s="51">
        <f>G36+G37+G38+G39+G40</f>
        <v>3593.48090701</v>
      </c>
    </row>
    <row r="42" spans="1:7" x14ac:dyDescent="0.3">
      <c r="C42" s="78"/>
      <c r="E42" s="16"/>
      <c r="F42" s="13"/>
      <c r="G42" s="45"/>
    </row>
    <row r="43" spans="1:7" x14ac:dyDescent="0.3">
      <c r="B43" s="2" t="s">
        <v>17</v>
      </c>
      <c r="C43" s="78" t="s">
        <v>134</v>
      </c>
      <c r="E43" s="16"/>
      <c r="F43" s="13">
        <v>8833.2132103799995</v>
      </c>
      <c r="G43" s="45">
        <v>8604.4415307500003</v>
      </c>
    </row>
    <row r="44" spans="1:7" x14ac:dyDescent="0.3">
      <c r="B44" s="2" t="s">
        <v>18</v>
      </c>
      <c r="C44" s="34" t="s">
        <v>136</v>
      </c>
      <c r="E44" s="16"/>
      <c r="F44" s="7">
        <v>4087.37608900754</v>
      </c>
      <c r="G44" s="42">
        <v>4433.4246500671397</v>
      </c>
    </row>
    <row r="45" spans="1:7" x14ac:dyDescent="0.3">
      <c r="A45" s="8" t="s">
        <v>108</v>
      </c>
      <c r="B45" s="2" t="s">
        <v>19</v>
      </c>
      <c r="C45" s="79" t="s">
        <v>56</v>
      </c>
      <c r="E45" s="16"/>
      <c r="F45" s="17">
        <f>+F43+F44</f>
        <v>12920.589299387539</v>
      </c>
      <c r="G45" s="51">
        <f>+G43+G44</f>
        <v>13037.86618081714</v>
      </c>
    </row>
    <row r="46" spans="1:7" x14ac:dyDescent="0.3">
      <c r="C46" s="78"/>
      <c r="E46" s="16"/>
      <c r="F46" s="13"/>
      <c r="G46" s="45"/>
    </row>
    <row r="47" spans="1:7" x14ac:dyDescent="0.3">
      <c r="A47" s="8" t="s">
        <v>109</v>
      </c>
      <c r="B47" s="2" t="s">
        <v>20</v>
      </c>
      <c r="C47" s="79" t="s">
        <v>28</v>
      </c>
      <c r="E47" s="16"/>
      <c r="F47" s="18">
        <f>F41/(F45+F41)</f>
        <v>0.21749198169495726</v>
      </c>
      <c r="G47" s="52">
        <f>G41/(G45+G41)</f>
        <v>0.21606673759097664</v>
      </c>
    </row>
    <row r="48" spans="1:7" x14ac:dyDescent="0.3">
      <c r="D48" s="18"/>
      <c r="E48" s="16"/>
      <c r="F48" s="26"/>
    </row>
    <row r="49" spans="1:7" x14ac:dyDescent="0.3">
      <c r="D49" s="18"/>
    </row>
    <row r="50" spans="1:7" x14ac:dyDescent="0.3">
      <c r="C50" s="89" t="s">
        <v>58</v>
      </c>
      <c r="D50" s="18"/>
      <c r="F50" s="73" t="str">
        <f>$F$11</f>
        <v>FY 2024</v>
      </c>
      <c r="G50" s="40" t="str">
        <f>+$G$6</f>
        <v>FY 2025</v>
      </c>
    </row>
    <row r="51" spans="1:7" x14ac:dyDescent="0.3">
      <c r="B51" s="2" t="s">
        <v>0</v>
      </c>
      <c r="C51" s="4" t="s">
        <v>131</v>
      </c>
      <c r="D51" s="18"/>
      <c r="F51" s="37">
        <v>57.455340810000003</v>
      </c>
      <c r="G51" s="50">
        <v>72.5</v>
      </c>
    </row>
    <row r="52" spans="1:7" x14ac:dyDescent="0.3">
      <c r="B52" s="2" t="s">
        <v>1</v>
      </c>
      <c r="C52" s="78" t="s">
        <v>31</v>
      </c>
      <c r="D52" s="18"/>
      <c r="F52" s="13">
        <v>112.5611105</v>
      </c>
      <c r="G52" s="45">
        <v>102.20317181999999</v>
      </c>
    </row>
    <row r="53" spans="1:7" x14ac:dyDescent="0.3">
      <c r="B53" s="2" t="s">
        <v>3</v>
      </c>
      <c r="C53" s="78" t="s">
        <v>97</v>
      </c>
      <c r="D53" s="18"/>
      <c r="F53" s="7">
        <v>24.051922219178099</v>
      </c>
      <c r="G53" s="42">
        <v>21.75</v>
      </c>
    </row>
    <row r="54" spans="1:7" x14ac:dyDescent="0.3">
      <c r="A54" s="8" t="s">
        <v>9</v>
      </c>
      <c r="B54" s="2" t="s">
        <v>4</v>
      </c>
      <c r="C54" s="79" t="s">
        <v>29</v>
      </c>
      <c r="D54" s="18"/>
      <c r="F54" s="11">
        <f>F51+F52+F53</f>
        <v>194.0683735291781</v>
      </c>
      <c r="G54" s="43">
        <f>G51+G52+G53</f>
        <v>196.45317181999999</v>
      </c>
    </row>
    <row r="55" spans="1:7" x14ac:dyDescent="0.3">
      <c r="C55" s="79"/>
      <c r="D55" s="18"/>
      <c r="F55" s="6"/>
      <c r="G55" s="54"/>
    </row>
    <row r="56" spans="1:7" x14ac:dyDescent="0.3">
      <c r="B56" s="2" t="s">
        <v>6</v>
      </c>
      <c r="C56" s="78" t="s">
        <v>137</v>
      </c>
      <c r="D56" s="36"/>
      <c r="F56" s="6">
        <v>1462.6773179999998</v>
      </c>
      <c r="G56" s="55">
        <v>1636.605693</v>
      </c>
    </row>
    <row r="57" spans="1:7" x14ac:dyDescent="0.3">
      <c r="B57" s="2" t="s">
        <v>8</v>
      </c>
      <c r="C57" s="78" t="s">
        <v>29</v>
      </c>
      <c r="D57" s="18"/>
      <c r="F57" s="7">
        <f>+F54</f>
        <v>194.0683735291781</v>
      </c>
      <c r="G57" s="56">
        <f>+G54</f>
        <v>196.45317181999999</v>
      </c>
    </row>
    <row r="58" spans="1:7" x14ac:dyDescent="0.3">
      <c r="A58" s="8" t="s">
        <v>33</v>
      </c>
      <c r="B58" s="2" t="s">
        <v>10</v>
      </c>
      <c r="C58" s="79" t="s">
        <v>57</v>
      </c>
      <c r="D58" s="18"/>
      <c r="F58" s="11">
        <f>F56+F57</f>
        <v>1656.745691529178</v>
      </c>
      <c r="G58" s="57">
        <f>G56+G57</f>
        <v>1833.0588648200001</v>
      </c>
    </row>
    <row r="59" spans="1:7" x14ac:dyDescent="0.3">
      <c r="C59" s="78"/>
      <c r="D59" s="18"/>
      <c r="G59" s="54"/>
    </row>
    <row r="60" spans="1:7" x14ac:dyDescent="0.3">
      <c r="A60" s="8" t="s">
        <v>34</v>
      </c>
      <c r="B60" s="2" t="s">
        <v>11</v>
      </c>
      <c r="C60" s="79" t="s">
        <v>13</v>
      </c>
      <c r="D60" s="18"/>
      <c r="F60" s="19">
        <f>F58/F54</f>
        <v>8.5369174863522357</v>
      </c>
      <c r="G60" s="58">
        <f>G58/G54</f>
        <v>9.3307674691021951</v>
      </c>
    </row>
    <row r="61" spans="1:7" x14ac:dyDescent="0.3">
      <c r="D61" s="20"/>
      <c r="E61" s="90"/>
      <c r="F61" s="90"/>
      <c r="G61" s="59"/>
    </row>
    <row r="62" spans="1:7" x14ac:dyDescent="0.3">
      <c r="D62" s="20"/>
    </row>
    <row r="63" spans="1:7" x14ac:dyDescent="0.3">
      <c r="C63" s="89" t="s">
        <v>14</v>
      </c>
      <c r="D63" s="21"/>
      <c r="F63" s="27" t="str">
        <f>$F$11</f>
        <v>FY 2024</v>
      </c>
      <c r="G63" s="40" t="str">
        <f>+$G$6</f>
        <v>FY 2025</v>
      </c>
    </row>
    <row r="64" spans="1:7" x14ac:dyDescent="0.3">
      <c r="B64" s="2" t="s">
        <v>0</v>
      </c>
      <c r="C64" s="34" t="s">
        <v>134</v>
      </c>
      <c r="D64" s="4"/>
      <c r="F64" s="13">
        <v>8833.2132103799995</v>
      </c>
      <c r="G64" s="45">
        <v>8604.4415307500003</v>
      </c>
    </row>
    <row r="65" spans="1:8" x14ac:dyDescent="0.3">
      <c r="B65" s="2" t="s">
        <v>1</v>
      </c>
      <c r="C65" s="34" t="s">
        <v>101</v>
      </c>
      <c r="D65" s="4"/>
      <c r="F65" s="13">
        <v>2991.1767108499998</v>
      </c>
      <c r="G65" s="45">
        <v>2993.48090701</v>
      </c>
    </row>
    <row r="66" spans="1:8" x14ac:dyDescent="0.3">
      <c r="B66" s="2" t="s">
        <v>3</v>
      </c>
      <c r="C66" s="34" t="s">
        <v>136</v>
      </c>
      <c r="D66" s="4"/>
      <c r="F66" s="7">
        <v>4087.37608900754</v>
      </c>
      <c r="G66" s="42">
        <v>4433.4246500671397</v>
      </c>
    </row>
    <row r="67" spans="1:8" x14ac:dyDescent="0.3">
      <c r="A67" s="8" t="s">
        <v>9</v>
      </c>
      <c r="B67" s="2" t="s">
        <v>4</v>
      </c>
      <c r="C67" s="35" t="s">
        <v>69</v>
      </c>
      <c r="D67" s="9"/>
      <c r="F67" s="17">
        <f>F64+F65+F66</f>
        <v>15911.766010237538</v>
      </c>
      <c r="G67" s="51">
        <f>G64+G65+G66</f>
        <v>16031.34708782714</v>
      </c>
    </row>
    <row r="68" spans="1:8" x14ac:dyDescent="0.3">
      <c r="C68" s="34"/>
      <c r="D68" s="4"/>
      <c r="F68" s="13"/>
      <c r="G68" s="45"/>
    </row>
    <row r="69" spans="1:8" x14ac:dyDescent="0.3">
      <c r="B69" s="2" t="s">
        <v>6</v>
      </c>
      <c r="C69" s="35" t="s">
        <v>138</v>
      </c>
      <c r="D69" s="9"/>
      <c r="F69" s="17">
        <v>14751.097159347541</v>
      </c>
      <c r="G69" s="51">
        <v>15204.16854806714</v>
      </c>
      <c r="H69" s="39"/>
    </row>
    <row r="70" spans="1:8" x14ac:dyDescent="0.3">
      <c r="C70" s="34"/>
      <c r="D70" s="4"/>
      <c r="F70" s="22"/>
      <c r="G70" s="60"/>
    </row>
    <row r="71" spans="1:8" x14ac:dyDescent="0.3">
      <c r="A71" s="8" t="s">
        <v>70</v>
      </c>
      <c r="B71" s="2" t="s">
        <v>8</v>
      </c>
      <c r="C71" s="35" t="s">
        <v>15</v>
      </c>
      <c r="D71" s="9"/>
      <c r="F71" s="15">
        <f>F69/F67</f>
        <v>0.92705593771657846</v>
      </c>
      <c r="G71" s="47">
        <f>G69/G67</f>
        <v>0.94840243086071729</v>
      </c>
    </row>
    <row r="72" spans="1:8" x14ac:dyDescent="0.3">
      <c r="A72" s="8" t="s">
        <v>71</v>
      </c>
      <c r="B72" s="2" t="s">
        <v>10</v>
      </c>
      <c r="C72" s="35" t="s">
        <v>42</v>
      </c>
      <c r="D72" s="9"/>
      <c r="F72" s="23">
        <f>F69-F67</f>
        <v>-1160.668850889997</v>
      </c>
      <c r="G72" s="61">
        <f>G69-G67</f>
        <v>-827.17853975999969</v>
      </c>
    </row>
    <row r="73" spans="1:8" x14ac:dyDescent="0.3">
      <c r="D73" s="9"/>
      <c r="E73" s="23"/>
      <c r="F73" s="23"/>
      <c r="G73" s="62"/>
    </row>
    <row r="74" spans="1:8" x14ac:dyDescent="0.3">
      <c r="D74" s="9"/>
      <c r="E74" s="23"/>
      <c r="F74" s="23"/>
      <c r="G74" s="62"/>
    </row>
    <row r="75" spans="1:8" x14ac:dyDescent="0.3">
      <c r="C75" s="89" t="s">
        <v>98</v>
      </c>
      <c r="D75" s="21"/>
      <c r="E75" s="23"/>
      <c r="F75" s="27" t="str">
        <f>$F$11</f>
        <v>FY 2024</v>
      </c>
      <c r="G75" s="40" t="str">
        <f>+$G$6</f>
        <v>FY 2025</v>
      </c>
    </row>
    <row r="76" spans="1:8" x14ac:dyDescent="0.3">
      <c r="B76" s="2" t="s">
        <v>0</v>
      </c>
      <c r="C76" s="81" t="s">
        <v>30</v>
      </c>
      <c r="D76" s="4"/>
      <c r="E76" s="23"/>
      <c r="F76" s="25">
        <v>12321</v>
      </c>
      <c r="G76" s="63">
        <v>13006.9</v>
      </c>
    </row>
    <row r="77" spans="1:8" x14ac:dyDescent="0.3">
      <c r="B77" s="2" t="s">
        <v>1</v>
      </c>
      <c r="C77" s="81" t="s">
        <v>16</v>
      </c>
      <c r="D77" s="4"/>
      <c r="E77" s="23"/>
      <c r="F77" s="29">
        <v>6209</v>
      </c>
      <c r="G77" s="65">
        <v>5965.9</v>
      </c>
    </row>
    <row r="78" spans="1:8" x14ac:dyDescent="0.3">
      <c r="A78" s="8" t="s">
        <v>22</v>
      </c>
      <c r="B78" s="2" t="s">
        <v>3</v>
      </c>
      <c r="C78" s="79" t="s">
        <v>50</v>
      </c>
      <c r="D78" s="4"/>
      <c r="E78" s="23"/>
      <c r="F78" s="99">
        <f>F76/F77</f>
        <v>1.9843775165082944</v>
      </c>
      <c r="G78" s="64">
        <f>G76/G77</f>
        <v>2.1802075126971623</v>
      </c>
    </row>
    <row r="79" spans="1:8" x14ac:dyDescent="0.3">
      <c r="D79" s="24"/>
      <c r="E79" s="23"/>
      <c r="F79" s="23"/>
      <c r="G79" s="59"/>
    </row>
    <row r="80" spans="1:8" x14ac:dyDescent="0.3">
      <c r="D80" s="24"/>
      <c r="E80" s="23"/>
      <c r="F80" s="23"/>
      <c r="G80" s="59"/>
    </row>
    <row r="81" spans="1:9" x14ac:dyDescent="0.3">
      <c r="C81" s="89" t="s">
        <v>72</v>
      </c>
      <c r="D81" s="24"/>
      <c r="E81" s="23"/>
      <c r="F81" s="27" t="str">
        <f>E$6</f>
        <v>FY 2024</v>
      </c>
      <c r="G81" s="40" t="str">
        <f>+$G$6</f>
        <v>FY 2025</v>
      </c>
    </row>
    <row r="82" spans="1:9" x14ac:dyDescent="0.3">
      <c r="B82" s="91" t="s">
        <v>0</v>
      </c>
      <c r="C82" s="78" t="s">
        <v>139</v>
      </c>
      <c r="D82" s="28"/>
      <c r="E82" s="23"/>
      <c r="F82" s="25">
        <v>2046.4363970499999</v>
      </c>
      <c r="G82" s="63">
        <v>2019.1868998</v>
      </c>
    </row>
    <row r="83" spans="1:9" x14ac:dyDescent="0.3">
      <c r="B83" s="91" t="s">
        <v>1</v>
      </c>
      <c r="C83" s="92" t="s">
        <v>140</v>
      </c>
      <c r="D83" s="28"/>
      <c r="E83" s="23"/>
      <c r="F83" s="25">
        <v>-34.50183028</v>
      </c>
      <c r="G83" s="63">
        <v>-92.551727549999995</v>
      </c>
    </row>
    <row r="84" spans="1:9" x14ac:dyDescent="0.3">
      <c r="B84" s="91" t="s">
        <v>3</v>
      </c>
      <c r="C84" s="92" t="s">
        <v>112</v>
      </c>
      <c r="D84" s="28"/>
      <c r="E84" s="23"/>
      <c r="F84" s="29">
        <v>16.671143019999999</v>
      </c>
      <c r="G84" s="65">
        <v>12.993618359999999</v>
      </c>
    </row>
    <row r="85" spans="1:9" x14ac:dyDescent="0.3">
      <c r="A85" s="8" t="s">
        <v>9</v>
      </c>
      <c r="B85" s="91" t="s">
        <v>4</v>
      </c>
      <c r="C85" s="93" t="s">
        <v>61</v>
      </c>
      <c r="D85" s="24"/>
      <c r="E85" s="23"/>
      <c r="F85" s="23">
        <f>+F82+F83+F84</f>
        <v>2028.60570979</v>
      </c>
      <c r="G85" s="61">
        <f>+G82+G83+G84</f>
        <v>1939.6287906100001</v>
      </c>
    </row>
    <row r="86" spans="1:9" x14ac:dyDescent="0.3">
      <c r="C86" s="78"/>
      <c r="D86" s="28"/>
      <c r="E86" s="23"/>
      <c r="G86" s="63"/>
    </row>
    <row r="87" spans="1:9" x14ac:dyDescent="0.3">
      <c r="B87" s="2" t="s">
        <v>6</v>
      </c>
      <c r="C87" s="95" t="s">
        <v>141</v>
      </c>
      <c r="D87" s="28"/>
      <c r="E87" s="23"/>
      <c r="F87" s="25">
        <v>-1575.25590594</v>
      </c>
      <c r="G87" s="63">
        <v>-1670.85982683</v>
      </c>
    </row>
    <row r="88" spans="1:9" x14ac:dyDescent="0.3">
      <c r="B88" s="2" t="s">
        <v>8</v>
      </c>
      <c r="C88" s="81" t="s">
        <v>142</v>
      </c>
      <c r="E88" s="23"/>
      <c r="F88" s="29">
        <v>31.104684039999999</v>
      </c>
      <c r="G88" s="65">
        <v>102.83701444</v>
      </c>
    </row>
    <row r="89" spans="1:9" s="20" customFormat="1" x14ac:dyDescent="0.3">
      <c r="A89" s="8" t="s">
        <v>33</v>
      </c>
      <c r="B89" s="2" t="s">
        <v>10</v>
      </c>
      <c r="C89" s="82" t="s">
        <v>92</v>
      </c>
      <c r="E89" s="23"/>
      <c r="F89" s="23">
        <f>+F87+F88</f>
        <v>-1544.1512219000001</v>
      </c>
      <c r="G89" s="61">
        <f>+G87+G88</f>
        <v>-1568.0228123899999</v>
      </c>
      <c r="I89" s="1"/>
    </row>
    <row r="90" spans="1:9" x14ac:dyDescent="0.3">
      <c r="C90" s="81"/>
      <c r="E90" s="23"/>
      <c r="F90" s="25"/>
      <c r="G90" s="63"/>
    </row>
    <row r="91" spans="1:9" x14ac:dyDescent="0.3">
      <c r="B91" s="2" t="s">
        <v>11</v>
      </c>
      <c r="C91" s="81" t="s">
        <v>143</v>
      </c>
      <c r="E91" s="23"/>
      <c r="F91" s="25">
        <v>25.969935850000002</v>
      </c>
      <c r="G91" s="63">
        <v>11.84258889</v>
      </c>
    </row>
    <row r="92" spans="1:9" x14ac:dyDescent="0.3">
      <c r="B92" s="2" t="s">
        <v>12</v>
      </c>
      <c r="C92" s="81" t="s">
        <v>144</v>
      </c>
      <c r="E92" s="23"/>
      <c r="F92" s="29">
        <v>-9.1856014000000012</v>
      </c>
      <c r="G92" s="65">
        <v>46.322267500000002</v>
      </c>
    </row>
    <row r="93" spans="1:9" s="20" customFormat="1" x14ac:dyDescent="0.3">
      <c r="A93" s="8" t="s">
        <v>114</v>
      </c>
      <c r="B93" s="96" t="s">
        <v>17</v>
      </c>
      <c r="C93" s="82" t="s">
        <v>73</v>
      </c>
      <c r="E93" s="23"/>
      <c r="F93" s="23">
        <f>F91+F92</f>
        <v>16.784334450000003</v>
      </c>
      <c r="G93" s="61">
        <f>G91+G92</f>
        <v>58.164856390000004</v>
      </c>
      <c r="I93" s="1"/>
    </row>
    <row r="94" spans="1:9" x14ac:dyDescent="0.3">
      <c r="C94" s="78"/>
      <c r="E94" s="23"/>
      <c r="F94" s="25"/>
      <c r="G94" s="63"/>
    </row>
    <row r="95" spans="1:9" x14ac:dyDescent="0.3">
      <c r="A95" s="8" t="s">
        <v>115</v>
      </c>
      <c r="B95" s="2" t="s">
        <v>18</v>
      </c>
      <c r="C95" s="79" t="s">
        <v>36</v>
      </c>
      <c r="D95" s="20"/>
      <c r="E95" s="23"/>
      <c r="F95" s="23">
        <f>+F89+F93</f>
        <v>-1527.3668874500001</v>
      </c>
      <c r="G95" s="61">
        <f>+G89+G93</f>
        <v>-1509.8579559999998</v>
      </c>
    </row>
    <row r="96" spans="1:9" x14ac:dyDescent="0.3">
      <c r="E96" s="23"/>
      <c r="F96" s="25"/>
      <c r="G96" s="63"/>
    </row>
    <row r="97" spans="1:9" s="20" customFormat="1" x14ac:dyDescent="0.3">
      <c r="A97" s="94"/>
      <c r="B97" s="96" t="s">
        <v>19</v>
      </c>
      <c r="C97" s="82" t="s">
        <v>76</v>
      </c>
      <c r="E97" s="23"/>
      <c r="F97" s="23">
        <v>-322.81732452999995</v>
      </c>
      <c r="G97" s="61">
        <v>-316.9928807</v>
      </c>
      <c r="I97" s="1"/>
    </row>
    <row r="98" spans="1:9" x14ac:dyDescent="0.3">
      <c r="C98" s="82"/>
      <c r="D98" s="20"/>
      <c r="E98" s="23"/>
      <c r="F98" s="23"/>
      <c r="G98" s="61"/>
    </row>
    <row r="99" spans="1:9" x14ac:dyDescent="0.3">
      <c r="B99" s="2" t="s">
        <v>20</v>
      </c>
      <c r="C99" s="97" t="s">
        <v>65</v>
      </c>
      <c r="E99" s="23"/>
      <c r="F99" s="25">
        <v>-174.83946528999999</v>
      </c>
      <c r="G99" s="63">
        <v>-175.47471034</v>
      </c>
    </row>
    <row r="100" spans="1:9" x14ac:dyDescent="0.3">
      <c r="A100" s="8" t="s">
        <v>116</v>
      </c>
      <c r="B100" s="2" t="s">
        <v>21</v>
      </c>
      <c r="C100" s="83" t="s">
        <v>66</v>
      </c>
      <c r="E100" s="23"/>
      <c r="F100" s="25">
        <f>+F97-F99</f>
        <v>-147.97785923999996</v>
      </c>
      <c r="G100" s="63">
        <f>+G97-G99</f>
        <v>-141.51817036</v>
      </c>
    </row>
    <row r="101" spans="1:9" x14ac:dyDescent="0.3">
      <c r="E101" s="23"/>
      <c r="F101" s="25"/>
      <c r="G101" s="63"/>
    </row>
    <row r="102" spans="1:9" x14ac:dyDescent="0.3">
      <c r="A102" s="8" t="s">
        <v>117</v>
      </c>
      <c r="B102" s="2" t="s">
        <v>37</v>
      </c>
      <c r="C102" s="81" t="s">
        <v>51</v>
      </c>
      <c r="E102" s="23"/>
      <c r="F102" s="16">
        <f>-F95/F85</f>
        <v>0.7529146152349695</v>
      </c>
      <c r="G102" s="66">
        <f>-G95/G85</f>
        <v>0.77842624491316181</v>
      </c>
    </row>
    <row r="103" spans="1:9" x14ac:dyDescent="0.3">
      <c r="A103" s="8" t="s">
        <v>118</v>
      </c>
      <c r="B103" s="2" t="s">
        <v>38</v>
      </c>
      <c r="C103" s="81" t="s">
        <v>52</v>
      </c>
      <c r="E103" s="23"/>
      <c r="F103" s="16">
        <f>-F99/F85</f>
        <v>8.6187012314038719E-2</v>
      </c>
      <c r="G103" s="66">
        <f>-G99/G85</f>
        <v>9.0468192259001476E-2</v>
      </c>
    </row>
    <row r="104" spans="1:9" x14ac:dyDescent="0.3">
      <c r="A104" s="8" t="s">
        <v>119</v>
      </c>
      <c r="B104" s="2" t="s">
        <v>54</v>
      </c>
      <c r="C104" s="81" t="s">
        <v>53</v>
      </c>
      <c r="E104" s="23"/>
      <c r="F104" s="16">
        <f>-F100/F85</f>
        <v>7.2945599298011699E-2</v>
      </c>
      <c r="G104" s="66">
        <f>-G100/G85</f>
        <v>7.2961471310958162E-2</v>
      </c>
    </row>
    <row r="105" spans="1:9" x14ac:dyDescent="0.3">
      <c r="A105" s="8" t="s">
        <v>120</v>
      </c>
      <c r="B105" s="2" t="s">
        <v>113</v>
      </c>
      <c r="C105" s="82" t="s">
        <v>81</v>
      </c>
      <c r="D105" s="20"/>
      <c r="E105" s="23"/>
      <c r="F105" s="30">
        <f>F102+F103+F104</f>
        <v>0.91204722684701989</v>
      </c>
      <c r="G105" s="47">
        <f>G102+G103+G104</f>
        <v>0.94185590848312151</v>
      </c>
      <c r="H105" s="74"/>
    </row>
    <row r="106" spans="1:9" x14ac:dyDescent="0.3">
      <c r="E106" s="103"/>
      <c r="F106" s="103"/>
      <c r="G106" s="102"/>
    </row>
    <row r="108" spans="1:9" x14ac:dyDescent="0.3">
      <c r="C108" s="89" t="s">
        <v>74</v>
      </c>
      <c r="D108" s="24"/>
      <c r="F108" s="27" t="str">
        <f>E$6</f>
        <v>FY 2024</v>
      </c>
      <c r="G108" s="40" t="str">
        <f>+$G$6</f>
        <v>FY 2025</v>
      </c>
    </row>
    <row r="109" spans="1:9" x14ac:dyDescent="0.3">
      <c r="B109" s="91" t="s">
        <v>0</v>
      </c>
      <c r="C109" s="78" t="s">
        <v>59</v>
      </c>
      <c r="D109" s="28"/>
      <c r="F109" s="25">
        <v>2077.7849912199999</v>
      </c>
      <c r="G109" s="63">
        <v>2160.0319618400003</v>
      </c>
    </row>
    <row r="110" spans="1:9" x14ac:dyDescent="0.3">
      <c r="B110" s="91" t="s">
        <v>1</v>
      </c>
      <c r="C110" s="92" t="s">
        <v>60</v>
      </c>
      <c r="D110" s="28"/>
      <c r="F110" s="29">
        <v>-95.078779999999995</v>
      </c>
      <c r="G110" s="65">
        <v>-102.04059594</v>
      </c>
    </row>
    <row r="111" spans="1:9" x14ac:dyDescent="0.3">
      <c r="A111" s="8" t="s">
        <v>2</v>
      </c>
      <c r="B111" s="91" t="s">
        <v>3</v>
      </c>
      <c r="C111" s="93" t="s">
        <v>61</v>
      </c>
      <c r="D111" s="24"/>
      <c r="F111" s="23">
        <f>+F109+F110</f>
        <v>1982.7062112199999</v>
      </c>
      <c r="G111" s="61">
        <f>+G109+G110</f>
        <v>2057.9913659000003</v>
      </c>
    </row>
    <row r="112" spans="1:9" x14ac:dyDescent="0.3">
      <c r="C112" s="78"/>
      <c r="D112" s="28"/>
      <c r="G112" s="63"/>
    </row>
    <row r="113" spans="1:9" x14ac:dyDescent="0.3">
      <c r="B113" s="2" t="s">
        <v>4</v>
      </c>
      <c r="C113" s="95" t="s">
        <v>62</v>
      </c>
      <c r="D113" s="28"/>
      <c r="F113" s="25">
        <v>-1159.3725461299998</v>
      </c>
      <c r="G113" s="63">
        <v>-1195.12639313</v>
      </c>
    </row>
    <row r="114" spans="1:9" x14ac:dyDescent="0.3">
      <c r="B114" s="2" t="s">
        <v>6</v>
      </c>
      <c r="C114" s="81" t="s">
        <v>63</v>
      </c>
      <c r="F114" s="29">
        <v>56.107534649999998</v>
      </c>
      <c r="G114" s="65">
        <v>43.684753450000002</v>
      </c>
    </row>
    <row r="115" spans="1:9" s="20" customFormat="1" x14ac:dyDescent="0.3">
      <c r="A115" s="8" t="s">
        <v>64</v>
      </c>
      <c r="B115" s="2" t="s">
        <v>8</v>
      </c>
      <c r="C115" s="82" t="s">
        <v>91</v>
      </c>
      <c r="E115" s="14"/>
      <c r="F115" s="23">
        <f>+F113+F114</f>
        <v>-1103.2650114799999</v>
      </c>
      <c r="G115" s="61">
        <f>+G113+G114</f>
        <v>-1151.44163968</v>
      </c>
      <c r="I115" s="1"/>
    </row>
    <row r="116" spans="1:9" x14ac:dyDescent="0.3">
      <c r="C116" s="81"/>
      <c r="F116" s="25"/>
      <c r="G116" s="63"/>
    </row>
    <row r="117" spans="1:9" x14ac:dyDescent="0.3">
      <c r="B117" s="2" t="s">
        <v>10</v>
      </c>
      <c r="C117" s="81" t="s">
        <v>67</v>
      </c>
      <c r="F117" s="29">
        <v>0</v>
      </c>
      <c r="G117" s="65">
        <v>0</v>
      </c>
    </row>
    <row r="118" spans="1:9" x14ac:dyDescent="0.3">
      <c r="A118" s="8" t="s">
        <v>87</v>
      </c>
      <c r="B118" s="2" t="s">
        <v>11</v>
      </c>
      <c r="C118" s="79" t="s">
        <v>36</v>
      </c>
      <c r="D118" s="20"/>
      <c r="F118" s="23">
        <f>+F115+F117</f>
        <v>-1103.2650114799999</v>
      </c>
      <c r="G118" s="61">
        <f>+G115+G117</f>
        <v>-1151.44163968</v>
      </c>
    </row>
    <row r="119" spans="1:9" x14ac:dyDescent="0.3">
      <c r="C119" s="81"/>
      <c r="F119" s="25"/>
      <c r="G119" s="63"/>
    </row>
    <row r="120" spans="1:9" x14ac:dyDescent="0.3">
      <c r="B120" s="2" t="s">
        <v>12</v>
      </c>
      <c r="C120" s="81" t="s">
        <v>76</v>
      </c>
      <c r="F120" s="25">
        <v>-694.83679083000004</v>
      </c>
      <c r="G120" s="63">
        <v>-708.21312550000016</v>
      </c>
    </row>
    <row r="121" spans="1:9" x14ac:dyDescent="0.3">
      <c r="C121" s="82"/>
      <c r="D121" s="20"/>
      <c r="F121" s="23"/>
      <c r="G121" s="61"/>
    </row>
    <row r="122" spans="1:9" x14ac:dyDescent="0.3">
      <c r="B122" s="2" t="s">
        <v>17</v>
      </c>
      <c r="C122" s="97" t="s">
        <v>65</v>
      </c>
      <c r="F122" s="25">
        <v>-518.64235937000001</v>
      </c>
      <c r="G122" s="63">
        <v>-540.60086682000008</v>
      </c>
    </row>
    <row r="123" spans="1:9" x14ac:dyDescent="0.3">
      <c r="A123" s="8" t="s">
        <v>93</v>
      </c>
      <c r="B123" s="2" t="s">
        <v>18</v>
      </c>
      <c r="C123" s="83" t="s">
        <v>66</v>
      </c>
      <c r="F123" s="25">
        <f>+F120-F122</f>
        <v>-176.19443146000003</v>
      </c>
      <c r="G123" s="63">
        <f>+G120-G122</f>
        <v>-167.61225868000008</v>
      </c>
    </row>
    <row r="124" spans="1:9" x14ac:dyDescent="0.3">
      <c r="F124" s="25"/>
      <c r="G124" s="63"/>
    </row>
    <row r="125" spans="1:9" x14ac:dyDescent="0.3">
      <c r="A125" s="8" t="s">
        <v>68</v>
      </c>
      <c r="B125" s="2" t="s">
        <v>19</v>
      </c>
      <c r="C125" s="81" t="s">
        <v>51</v>
      </c>
      <c r="F125" s="16">
        <f>-F118/F111</f>
        <v>0.55644401840106117</v>
      </c>
      <c r="G125" s="66">
        <f>-G118/G111</f>
        <v>0.55949779904759311</v>
      </c>
    </row>
    <row r="126" spans="1:9" x14ac:dyDescent="0.3">
      <c r="A126" s="8" t="s">
        <v>90</v>
      </c>
      <c r="B126" s="2" t="s">
        <v>20</v>
      </c>
      <c r="C126" s="81" t="s">
        <v>52</v>
      </c>
      <c r="F126" s="16">
        <f>-F122/F111</f>
        <v>0.26158306078582805</v>
      </c>
      <c r="G126" s="66">
        <f>-G122/G111</f>
        <v>0.26268373899789643</v>
      </c>
    </row>
    <row r="127" spans="1:9" x14ac:dyDescent="0.3">
      <c r="A127" s="8" t="s">
        <v>84</v>
      </c>
      <c r="B127" s="2" t="s">
        <v>21</v>
      </c>
      <c r="C127" s="81" t="s">
        <v>53</v>
      </c>
      <c r="F127" s="16">
        <f>-F123/F111</f>
        <v>8.8865627425247215E-2</v>
      </c>
      <c r="G127" s="66">
        <f>-G123/G111</f>
        <v>8.144458789150455E-2</v>
      </c>
    </row>
    <row r="128" spans="1:9" x14ac:dyDescent="0.3">
      <c r="A128" s="8" t="s">
        <v>94</v>
      </c>
      <c r="B128" s="2" t="s">
        <v>37</v>
      </c>
      <c r="C128" s="82" t="s">
        <v>82</v>
      </c>
      <c r="D128" s="20"/>
      <c r="F128" s="30">
        <f>F125+F126+F127</f>
        <v>0.90689270661213639</v>
      </c>
      <c r="G128" s="47">
        <f>G125+G126+G127</f>
        <v>0.9036261259369941</v>
      </c>
      <c r="H128" s="74"/>
    </row>
    <row r="129" spans="1:9" x14ac:dyDescent="0.3">
      <c r="E129" s="16"/>
      <c r="F129" s="104"/>
      <c r="G129" s="102"/>
    </row>
    <row r="131" spans="1:9" x14ac:dyDescent="0.3">
      <c r="C131" s="89" t="s">
        <v>85</v>
      </c>
      <c r="D131" s="24"/>
      <c r="F131" s="27" t="str">
        <f>E$6</f>
        <v>FY 2024</v>
      </c>
      <c r="G131" s="40" t="str">
        <f>+$G$6</f>
        <v>FY 2025</v>
      </c>
    </row>
    <row r="132" spans="1:9" x14ac:dyDescent="0.3">
      <c r="B132" s="91" t="s">
        <v>0</v>
      </c>
      <c r="C132" s="78" t="s">
        <v>59</v>
      </c>
      <c r="D132" s="28"/>
      <c r="F132" s="25">
        <v>1489.367958</v>
      </c>
      <c r="G132" s="63">
        <v>1757.608606</v>
      </c>
    </row>
    <row r="133" spans="1:9" x14ac:dyDescent="0.3">
      <c r="B133" s="91" t="s">
        <v>1</v>
      </c>
      <c r="C133" s="92" t="s">
        <v>60</v>
      </c>
      <c r="D133" s="28"/>
      <c r="F133" s="29">
        <v>-0.20044100000000001</v>
      </c>
      <c r="G133" s="65">
        <v>-0.15889200000000001</v>
      </c>
    </row>
    <row r="134" spans="1:9" x14ac:dyDescent="0.3">
      <c r="A134" s="8" t="s">
        <v>2</v>
      </c>
      <c r="B134" s="91" t="s">
        <v>3</v>
      </c>
      <c r="C134" s="93" t="s">
        <v>61</v>
      </c>
      <c r="D134" s="24"/>
      <c r="F134" s="23">
        <f>+F132+F133</f>
        <v>1489.1675170000001</v>
      </c>
      <c r="G134" s="61">
        <f>+G132+G133</f>
        <v>1757.4497140000001</v>
      </c>
    </row>
    <row r="135" spans="1:9" x14ac:dyDescent="0.3">
      <c r="C135" s="78"/>
      <c r="D135" s="28"/>
      <c r="G135" s="63"/>
    </row>
    <row r="136" spans="1:9" x14ac:dyDescent="0.3">
      <c r="B136" s="2" t="s">
        <v>4</v>
      </c>
      <c r="C136" s="95" t="s">
        <v>62</v>
      </c>
      <c r="D136" s="28"/>
      <c r="F136" s="25">
        <v>-1433.6105482700002</v>
      </c>
      <c r="G136" s="63">
        <v>-1695.9744828399998</v>
      </c>
    </row>
    <row r="137" spans="1:9" x14ac:dyDescent="0.3">
      <c r="B137" s="2" t="s">
        <v>6</v>
      </c>
      <c r="C137" s="81" t="s">
        <v>63</v>
      </c>
      <c r="F137" s="29">
        <v>0</v>
      </c>
      <c r="G137" s="65">
        <v>0</v>
      </c>
    </row>
    <row r="138" spans="1:9" s="20" customFormat="1" x14ac:dyDescent="0.3">
      <c r="A138" s="8" t="s">
        <v>64</v>
      </c>
      <c r="B138" s="2" t="s">
        <v>8</v>
      </c>
      <c r="C138" s="82" t="s">
        <v>75</v>
      </c>
      <c r="E138" s="14"/>
      <c r="F138" s="23">
        <f>+F136+F137</f>
        <v>-1433.6105482700002</v>
      </c>
      <c r="G138" s="61">
        <f>+G136+G137</f>
        <v>-1695.9744828399998</v>
      </c>
      <c r="I138" s="1"/>
    </row>
    <row r="139" spans="1:9" x14ac:dyDescent="0.3">
      <c r="C139" s="81"/>
      <c r="F139" s="25"/>
      <c r="G139" s="63"/>
    </row>
    <row r="140" spans="1:9" s="20" customFormat="1" x14ac:dyDescent="0.3">
      <c r="A140" s="94"/>
      <c r="B140" s="96" t="s">
        <v>10</v>
      </c>
      <c r="C140" s="82" t="s">
        <v>76</v>
      </c>
      <c r="E140" s="14"/>
      <c r="F140" s="23">
        <v>-42.870132549999994</v>
      </c>
      <c r="G140" s="61">
        <v>-45.8771761</v>
      </c>
      <c r="I140" s="1"/>
    </row>
    <row r="141" spans="1:9" x14ac:dyDescent="0.3">
      <c r="C141" s="82"/>
      <c r="D141" s="20"/>
      <c r="F141" s="23"/>
      <c r="G141" s="61"/>
    </row>
    <row r="142" spans="1:9" x14ac:dyDescent="0.3">
      <c r="B142" s="2" t="s">
        <v>11</v>
      </c>
      <c r="C142" s="97" t="s">
        <v>65</v>
      </c>
      <c r="F142" s="25">
        <v>-7.5365659999999997</v>
      </c>
      <c r="G142" s="63">
        <v>-9.0721919999999994</v>
      </c>
    </row>
    <row r="143" spans="1:9" x14ac:dyDescent="0.3">
      <c r="A143" s="8" t="s">
        <v>77</v>
      </c>
      <c r="B143" s="2" t="s">
        <v>12</v>
      </c>
      <c r="C143" s="83" t="s">
        <v>66</v>
      </c>
      <c r="F143" s="25">
        <f t="shared" ref="F143" si="1">+F140-F142</f>
        <v>-35.333566549999993</v>
      </c>
      <c r="G143" s="63">
        <f t="shared" ref="G143" si="2">+G140-G142</f>
        <v>-36.804984099999999</v>
      </c>
    </row>
    <row r="144" spans="1:9" x14ac:dyDescent="0.3">
      <c r="F144" s="25"/>
      <c r="G144" s="63"/>
    </row>
    <row r="145" spans="1:8" x14ac:dyDescent="0.3">
      <c r="A145" s="8" t="s">
        <v>78</v>
      </c>
      <c r="B145" s="2" t="s">
        <v>17</v>
      </c>
      <c r="C145" s="81" t="s">
        <v>51</v>
      </c>
      <c r="F145" s="16">
        <f>-F138/F134</f>
        <v>0.96269259966002885</v>
      </c>
      <c r="G145" s="66">
        <f>-G138/G134</f>
        <v>0.9650202047487999</v>
      </c>
    </row>
    <row r="146" spans="1:8" x14ac:dyDescent="0.3">
      <c r="A146" s="8" t="s">
        <v>68</v>
      </c>
      <c r="B146" s="2" t="s">
        <v>18</v>
      </c>
      <c r="C146" s="81" t="s">
        <v>52</v>
      </c>
      <c r="F146" s="16">
        <f>-F142/F134</f>
        <v>5.0609255936382332E-3</v>
      </c>
      <c r="G146" s="66">
        <f>-G142/G134</f>
        <v>5.1621346134288308E-3</v>
      </c>
    </row>
    <row r="147" spans="1:8" x14ac:dyDescent="0.3">
      <c r="A147" s="8" t="s">
        <v>79</v>
      </c>
      <c r="B147" s="2" t="s">
        <v>19</v>
      </c>
      <c r="C147" s="81" t="s">
        <v>53</v>
      </c>
      <c r="F147" s="16">
        <f>-F143/F134</f>
        <v>2.372705968041874E-2</v>
      </c>
      <c r="G147" s="66">
        <f>-G143/G134</f>
        <v>2.0942268678761183E-2</v>
      </c>
    </row>
    <row r="148" spans="1:8" x14ac:dyDescent="0.3">
      <c r="A148" s="8" t="s">
        <v>80</v>
      </c>
      <c r="B148" s="2" t="s">
        <v>20</v>
      </c>
      <c r="C148" s="82" t="s">
        <v>86</v>
      </c>
      <c r="D148" s="20"/>
      <c r="F148" s="30">
        <f t="shared" ref="F148" si="3">F145+F146+F147</f>
        <v>0.99148058493408586</v>
      </c>
      <c r="G148" s="47">
        <f t="shared" ref="G148" si="4">G145+G146+G147</f>
        <v>0.9911246080409899</v>
      </c>
      <c r="H148" s="74"/>
    </row>
    <row r="149" spans="1:8" x14ac:dyDescent="0.3">
      <c r="E149" s="16"/>
      <c r="F149" s="104"/>
      <c r="G149" s="102"/>
    </row>
    <row r="150" spans="1:8" x14ac:dyDescent="0.3">
      <c r="E150" s="6"/>
      <c r="F150" s="6"/>
      <c r="G150" s="6"/>
    </row>
    <row r="151" spans="1:8" x14ac:dyDescent="0.3">
      <c r="C151" s="89" t="s">
        <v>83</v>
      </c>
      <c r="E151" s="6"/>
      <c r="F151" s="27" t="str">
        <f>E$6</f>
        <v>FY 2024</v>
      </c>
      <c r="G151" s="40" t="str">
        <f>+$G$6</f>
        <v>FY 2025</v>
      </c>
    </row>
    <row r="152" spans="1:8" x14ac:dyDescent="0.3">
      <c r="B152" s="2" t="s">
        <v>0</v>
      </c>
      <c r="C152" s="78" t="s">
        <v>145</v>
      </c>
      <c r="E152" s="6"/>
      <c r="F152" s="6">
        <v>1462.6773179999998</v>
      </c>
      <c r="G152" s="63">
        <v>1636.605693</v>
      </c>
    </row>
    <row r="153" spans="1:8" x14ac:dyDescent="0.3">
      <c r="A153" s="2"/>
      <c r="B153" s="105"/>
      <c r="C153" s="79"/>
      <c r="E153" s="6"/>
      <c r="G153" s="63"/>
    </row>
    <row r="154" spans="1:8" x14ac:dyDescent="0.3">
      <c r="B154" s="105" t="s">
        <v>1</v>
      </c>
      <c r="C154" s="81" t="s">
        <v>43</v>
      </c>
      <c r="E154" s="6"/>
      <c r="F154" s="6">
        <v>210798737.47814202</v>
      </c>
      <c r="G154" s="63">
        <v>206443521.89041096</v>
      </c>
    </row>
    <row r="155" spans="1:8" x14ac:dyDescent="0.3">
      <c r="A155" s="8" t="s">
        <v>22</v>
      </c>
      <c r="B155" s="2" t="s">
        <v>3</v>
      </c>
      <c r="C155" s="82" t="s">
        <v>39</v>
      </c>
      <c r="D155" s="20"/>
      <c r="E155" s="6"/>
      <c r="F155" s="31">
        <f>F152*1000000/F154</f>
        <v>6.9387385119024563</v>
      </c>
      <c r="G155" s="67">
        <f>G152*1000000/G154</f>
        <v>7.9276195155630997</v>
      </c>
    </row>
    <row r="158" spans="1:8" x14ac:dyDescent="0.3">
      <c r="C158" s="89" t="s">
        <v>99</v>
      </c>
      <c r="F158" s="27" t="str">
        <f>E$6</f>
        <v>FY 2024</v>
      </c>
      <c r="G158" s="40" t="str">
        <f>+$G$6</f>
        <v>FY 2025</v>
      </c>
    </row>
    <row r="159" spans="1:8" x14ac:dyDescent="0.3">
      <c r="B159" s="2" t="s">
        <v>0</v>
      </c>
      <c r="C159" s="78" t="s">
        <v>127</v>
      </c>
      <c r="F159" s="6">
        <v>1193</v>
      </c>
      <c r="G159" s="63">
        <v>1315</v>
      </c>
    </row>
    <row r="160" spans="1:8" x14ac:dyDescent="0.3">
      <c r="A160" s="2"/>
      <c r="B160" s="105"/>
      <c r="C160" s="79"/>
      <c r="G160" s="63"/>
    </row>
    <row r="161" spans="1:8" x14ac:dyDescent="0.3">
      <c r="B161" s="105" t="s">
        <v>1</v>
      </c>
      <c r="C161" s="81" t="s">
        <v>43</v>
      </c>
      <c r="F161" s="6">
        <v>210798737.47814202</v>
      </c>
      <c r="G161" s="63">
        <v>206443521.89041096</v>
      </c>
    </row>
    <row r="162" spans="1:8" x14ac:dyDescent="0.3">
      <c r="A162" s="8" t="s">
        <v>22</v>
      </c>
      <c r="B162" s="2" t="s">
        <v>3</v>
      </c>
      <c r="C162" s="82" t="s">
        <v>100</v>
      </c>
      <c r="D162" s="20"/>
      <c r="F162" s="31">
        <f>F159*1000000/F161</f>
        <v>5.6594266847717893</v>
      </c>
      <c r="G162" s="67">
        <f>G159*1000000/G161</f>
        <v>6.3697808870847403</v>
      </c>
    </row>
    <row r="165" spans="1:8" x14ac:dyDescent="0.3">
      <c r="C165" s="89" t="s">
        <v>110</v>
      </c>
      <c r="F165" s="27" t="str">
        <f>E$6</f>
        <v>FY 2024</v>
      </c>
      <c r="G165" s="40" t="str">
        <f>+$G$6</f>
        <v>FY 2025</v>
      </c>
    </row>
    <row r="166" spans="1:8" x14ac:dyDescent="0.3">
      <c r="B166" s="2" t="s">
        <v>0</v>
      </c>
      <c r="C166" s="78" t="s">
        <v>111</v>
      </c>
      <c r="F166" s="6">
        <v>653.58948599999997</v>
      </c>
      <c r="G166" s="63">
        <v>699.35533552000004</v>
      </c>
      <c r="H166" s="76"/>
    </row>
    <row r="167" spans="1:8" x14ac:dyDescent="0.3">
      <c r="B167" s="2" t="s">
        <v>1</v>
      </c>
      <c r="C167" s="81" t="s">
        <v>95</v>
      </c>
      <c r="F167" s="7">
        <v>208902381</v>
      </c>
      <c r="G167" s="65">
        <v>204558568</v>
      </c>
      <c r="H167" s="76"/>
    </row>
    <row r="168" spans="1:8" x14ac:dyDescent="0.3">
      <c r="B168" s="105" t="s">
        <v>3</v>
      </c>
      <c r="C168" s="79" t="s">
        <v>128</v>
      </c>
      <c r="F168" s="33">
        <v>3.1171031104987001</v>
      </c>
      <c r="G168" s="68">
        <v>3.41</v>
      </c>
      <c r="H168" s="76"/>
    </row>
    <row r="171" spans="1:8" x14ac:dyDescent="0.3">
      <c r="C171" s="89" t="s">
        <v>40</v>
      </c>
      <c r="F171" s="27" t="str">
        <f>E$6</f>
        <v>FY 2024</v>
      </c>
      <c r="G171" s="40" t="str">
        <f>+$G$6</f>
        <v>FY 2025</v>
      </c>
    </row>
    <row r="172" spans="1:8" x14ac:dyDescent="0.3">
      <c r="B172" s="2" t="s">
        <v>0</v>
      </c>
      <c r="C172" s="78" t="s">
        <v>146</v>
      </c>
      <c r="F172" s="6">
        <v>894.61476217000006</v>
      </c>
      <c r="G172" s="63">
        <v>475.54997889999999</v>
      </c>
    </row>
    <row r="173" spans="1:8" x14ac:dyDescent="0.3">
      <c r="B173" s="2" t="s">
        <v>1</v>
      </c>
      <c r="C173" s="81" t="s">
        <v>43</v>
      </c>
      <c r="F173" s="7">
        <v>210798737.47814202</v>
      </c>
      <c r="G173" s="65">
        <v>206443521.89041096</v>
      </c>
    </row>
    <row r="174" spans="1:8" x14ac:dyDescent="0.3">
      <c r="A174" s="32" t="s">
        <v>22</v>
      </c>
      <c r="B174" s="105" t="s">
        <v>3</v>
      </c>
      <c r="C174" s="79" t="s">
        <v>41</v>
      </c>
      <c r="F174" s="33">
        <f>F172*1000000/F173</f>
        <v>4.2439284640533668</v>
      </c>
      <c r="G174" s="68">
        <f>G172*1000000/G173</f>
        <v>2.3035354877952634</v>
      </c>
    </row>
    <row r="178" spans="3:3" x14ac:dyDescent="0.3">
      <c r="C178" s="75"/>
    </row>
    <row r="179" spans="3:3" x14ac:dyDescent="0.3">
      <c r="C179" s="75"/>
    </row>
  </sheetData>
  <pageMargins left="0.25" right="0.25" top="0.75" bottom="0.75" header="0.3" footer="0.3"/>
  <pageSetup paperSize="256" scale="10" fitToHeight="0" orientation="portrait" r:id="rId1"/>
  <ignoredErrors>
    <ignoredError sqref="D21 G68 G11 G20:G21 G42 G54:G55 G74:G75 G81 G86 G94 G101 G153 G164 G177 G46:G48 G170:G171 G78:G79 G70:G71 G169 G174:G175 G58:G61 G96 G151 G14:G16 G18 D27 D29 G28 G30 G156:G157 D30:E30 D28:E28 E16 E62 E73 E79 E74 E49 E20:E21 E14 D32 G31:G32 D31:E31 G49:G50 G62:G63 G73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74F064D97E484E9B0861EFDA82657B" ma:contentTypeVersion="14" ma:contentTypeDescription="Een nieuw document maken." ma:contentTypeScope="" ma:versionID="eb8356fc1bbb0a6afb22de47b0e16174">
  <xsd:schema xmlns:xsd="http://www.w3.org/2001/XMLSchema" xmlns:xs="http://www.w3.org/2001/XMLSchema" xmlns:p="http://schemas.microsoft.com/office/2006/metadata/properties" xmlns:ns2="e08edb36-42ec-4d7b-b33e-38f73d74cd73" xmlns:ns3="349ccbba-12d6-49db-bdd9-68cdcd1a3368" targetNamespace="http://schemas.microsoft.com/office/2006/metadata/properties" ma:root="true" ma:fieldsID="9dfd97560edffc30fe3e66493ef70370" ns2:_="" ns3:_="">
    <xsd:import namespace="e08edb36-42ec-4d7b-b33e-38f73d74cd73"/>
    <xsd:import namespace="349ccbba-12d6-49db-bdd9-68cdcd1a33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edb36-42ec-4d7b-b33e-38f73d74cd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664b9308-55c8-4015-8ac6-a51aaf5c93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9ccbba-12d6-49db-bdd9-68cdcd1a336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d124f65-b685-452e-97f6-60855a4edae7}" ma:internalName="TaxCatchAll" ma:showField="CatchAllData" ma:web="349ccbba-12d6-49db-bdd9-68cdcd1a33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08edb36-42ec-4d7b-b33e-38f73d74cd73">
      <Terms xmlns="http://schemas.microsoft.com/office/infopath/2007/PartnerControls"/>
    </lcf76f155ced4ddcb4097134ff3c332f>
    <TaxCatchAll xmlns="349ccbba-12d6-49db-bdd9-68cdcd1a3368" xsi:nil="true"/>
  </documentManagement>
</p:properties>
</file>

<file path=customXml/itemProps1.xml><?xml version="1.0" encoding="utf-8"?>
<ds:datastoreItem xmlns:ds="http://schemas.openxmlformats.org/officeDocument/2006/customXml" ds:itemID="{66149589-2025-4437-B60E-D260B7A2FF7A}"/>
</file>

<file path=customXml/itemProps2.xml><?xml version="1.0" encoding="utf-8"?>
<ds:datastoreItem xmlns:ds="http://schemas.openxmlformats.org/officeDocument/2006/customXml" ds:itemID="{2D368EF0-A661-4F09-B4FB-D6C093BD422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FD20E7-EBDA-41A7-BF04-5ABD8B738F3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a8c6fa8-abe8-451b-84ab-3ef7ed97a9a0"/>
    <ds:schemaRef ds:uri="http://purl.org/dc/elements/1.1/"/>
    <ds:schemaRef ds:uri="http://schemas.microsoft.com/office/2006/metadata/properties"/>
    <ds:schemaRef ds:uri="898d9e7a-080b-4156-8d60-470a5518bf84"/>
    <ds:schemaRef ds:uri="http://schemas.microsoft.com/office/infopath/2007/PartnerControls"/>
    <ds:schemaRef ds:uri="http://www.w3.org/XML/1998/namespace"/>
    <ds:schemaRef ds:uri="http://purl.org/dc/dcmitype/"/>
    <ds:schemaRef ds:uri="78ef3a69-1890-42ea-85e7-f067b22467e7"/>
  </ds:schemaRefs>
</ds:datastoreItem>
</file>

<file path=docMetadata/LabelInfo.xml><?xml version="1.0" encoding="utf-8"?>
<clbl:labelList xmlns:clbl="http://schemas.microsoft.com/office/2020/mipLabelMetadata">
  <clbl:label id="{092ed8ea-d217-43af-bb33-abd3c252103c}" enabled="0" method="" siteId="{092ed8ea-d217-43af-bb33-abd3c252103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 2025</vt:lpstr>
    </vt:vector>
  </TitlesOfParts>
  <Company>ASR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Vloet W.E.M. (Helma)</dc:creator>
  <cp:lastModifiedBy>Wisse J.E.R. (Joost)</cp:lastModifiedBy>
  <cp:lastPrinted>2017-08-16T11:38:27Z</cp:lastPrinted>
  <dcterms:created xsi:type="dcterms:W3CDTF">2016-06-20T09:01:04Z</dcterms:created>
  <dcterms:modified xsi:type="dcterms:W3CDTF">2026-02-11T11:23:43Z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0x0101003B74F064D97E484E9B0861EFDA82657B</vt:lpwstr>
  </property>
  <property fmtid="{D5CDD505-2E9C-101B-9397-08002B2CF9AE}" pid="3" name="MediaServiceImageTags">
    <vt:lpwstr/>
  </property>
</Properties>
</file>