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srnl.sharepoint.com/sites/GFIntegratedFinancialReporting-02IFRExtern/Shared Documents/2026/2026-06/E02 Persbericht - financiele analyse/Website tabellen/"/>
    </mc:Choice>
  </mc:AlternateContent>
  <xr:revisionPtr revIDLastSave="0" documentId="8_{9C6558F1-7A7D-4A5B-8787-68B80293F0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Y 2026" sheetId="1" r:id="rId1"/>
  </sheets>
  <definedNames>
    <definedName name="_Order1" hidden="1">0</definedName>
    <definedName name="_v3" hidden="1">{"BRIEF",#N/A,FALSE,"BRIEF";"OFFBAL",#N/A,FALSE,"OFFBAL"}</definedName>
    <definedName name="anscount" hidden="1">1</definedName>
    <definedName name="TekstcontroleSchermExcel" hidden="1">{"BRIEF",#N/A,FALSE,"BRIEF";"OFFBAL",#N/A,FALSE,"OFFBAL"}</definedName>
    <definedName name="wrn.TEST." hidden="1">{"BRIEF",#N/A,FALSE,"BRIEF";"OFFBAL",#N/A,FALSE,"OFFBAL"}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" l="1"/>
  <c r="G25" i="1"/>
  <c r="F25" i="1"/>
  <c r="E25" i="1"/>
  <c r="D25" i="1"/>
  <c r="F153" i="1"/>
  <c r="F76" i="1" l="1"/>
  <c r="G113" i="1" l="1"/>
  <c r="G109" i="1"/>
  <c r="G124" i="1" s="1"/>
  <c r="F109" i="1"/>
  <c r="F113" i="1" l="1"/>
  <c r="G87" i="1"/>
  <c r="G13" i="1" l="1"/>
  <c r="F83" i="1" l="1"/>
  <c r="F101" i="1" s="1"/>
  <c r="F35" i="1" l="1"/>
  <c r="F39" i="1" s="1"/>
  <c r="G35" i="1"/>
  <c r="G39" i="1" s="1"/>
  <c r="F169" i="1" l="1"/>
  <c r="F172" i="1"/>
  <c r="F163" i="1"/>
  <c r="F156" i="1"/>
  <c r="F160" i="1"/>
  <c r="F149" i="1" l="1"/>
  <c r="F132" i="1"/>
  <c r="F144" i="1" s="1"/>
  <c r="F129" i="1"/>
  <c r="F116" i="1"/>
  <c r="F124" i="1"/>
  <c r="F106" i="1"/>
  <c r="F79" i="1"/>
  <c r="F91" i="1"/>
  <c r="F87" i="1"/>
  <c r="F73" i="1"/>
  <c r="F61" i="1"/>
  <c r="F52" i="1"/>
  <c r="F55" i="1" s="1"/>
  <c r="F48" i="1"/>
  <c r="F31" i="1"/>
  <c r="F21" i="1"/>
  <c r="F93" i="1" l="1"/>
  <c r="F100" i="1" s="1"/>
  <c r="F123" i="1"/>
  <c r="F125" i="1"/>
  <c r="F145" i="1"/>
  <c r="F65" i="1"/>
  <c r="F70" i="1" s="1"/>
  <c r="F102" i="1"/>
  <c r="F136" i="1"/>
  <c r="F143" i="1" s="1"/>
  <c r="F43" i="1"/>
  <c r="F45" i="1" s="1"/>
  <c r="F56" i="1"/>
  <c r="F58" i="1" s="1"/>
  <c r="F126" i="1" l="1"/>
  <c r="F146" i="1"/>
  <c r="F69" i="1"/>
  <c r="F103" i="1"/>
  <c r="G83" i="1"/>
  <c r="G101" i="1" s="1"/>
  <c r="E11" i="1" l="1"/>
  <c r="G160" i="1" l="1"/>
  <c r="G156" i="1"/>
  <c r="G91" i="1" l="1"/>
  <c r="G93" i="1" s="1"/>
  <c r="G136" i="1" l="1"/>
  <c r="G129" i="1"/>
  <c r="G106" i="1"/>
  <c r="G132" i="1" l="1"/>
  <c r="G144" i="1" s="1"/>
  <c r="G116" i="1"/>
  <c r="G123" i="1" s="1"/>
  <c r="G125" i="1"/>
  <c r="G145" i="1" l="1"/>
  <c r="G143" i="1"/>
  <c r="G146" i="1" s="1"/>
  <c r="G126" i="1" l="1"/>
  <c r="E18" i="1"/>
  <c r="E9" i="1" l="1"/>
  <c r="G172" i="1" l="1"/>
  <c r="G100" i="1" l="1"/>
  <c r="E13" i="1" l="1"/>
  <c r="E15" i="1" s="1"/>
  <c r="G43" i="1" l="1"/>
  <c r="G163" i="1"/>
  <c r="G169" i="1" l="1"/>
  <c r="G149" i="1"/>
  <c r="G79" i="1"/>
  <c r="G73" i="1"/>
  <c r="G61" i="1"/>
  <c r="G48" i="1"/>
  <c r="G31" i="1"/>
  <c r="D21" i="1" l="1"/>
  <c r="G11" i="1" l="1"/>
  <c r="E21" i="1" l="1"/>
  <c r="G18" i="1" l="1"/>
  <c r="G21" i="1" s="1"/>
  <c r="G76" i="1" l="1"/>
  <c r="G52" i="1" l="1"/>
  <c r="G55" i="1" s="1"/>
  <c r="G28" i="1" l="1"/>
  <c r="G45" i="1" l="1"/>
  <c r="G9" i="1" l="1"/>
  <c r="G15" i="1" s="1"/>
  <c r="E26" i="1" l="1"/>
  <c r="E28" i="1" s="1"/>
  <c r="G102" i="1" l="1"/>
  <c r="G103" i="1" s="1"/>
  <c r="G65" i="1" l="1"/>
  <c r="G70" i="1" s="1"/>
  <c r="G69" i="1" l="1"/>
  <c r="G56" i="1" l="1"/>
  <c r="G58" i="1" s="1"/>
  <c r="G153" i="1" l="1"/>
</calcChain>
</file>

<file path=xl/sharedStrings.xml><?xml version="1.0" encoding="utf-8"?>
<sst xmlns="http://schemas.openxmlformats.org/spreadsheetml/2006/main" count="268" uniqueCount="150">
  <si>
    <t>a.s.r.</t>
  </si>
  <si>
    <t>HALF YEAR 2026 AND 2025</t>
  </si>
  <si>
    <t>Per FY 2025, a.s.r. implemented a voluntary change in accounting policy regarding the treatment of incurred claims within the Individual Disability portfolio and as a result the IFRS income statement and operating result of HY 2025 were restated *</t>
  </si>
  <si>
    <t>(in € millions, unless stated otherwise)</t>
  </si>
  <si>
    <t>Return on Equity</t>
  </si>
  <si>
    <t>HY 2025</t>
  </si>
  <si>
    <t>HY 2026</t>
  </si>
  <si>
    <t>a</t>
  </si>
  <si>
    <t>Net result (annualised) attributable to holders of equity instruments *</t>
  </si>
  <si>
    <t>b</t>
  </si>
  <si>
    <t>Costs for hybrid capital</t>
  </si>
  <si>
    <t>a + b =</t>
  </si>
  <si>
    <t>c</t>
  </si>
  <si>
    <t>Net result excl. costs for hybrid capital</t>
  </si>
  <si>
    <t>FY 2024</t>
  </si>
  <si>
    <t>FY 2025</t>
  </si>
  <si>
    <t>d</t>
  </si>
  <si>
    <t>Total equity attributable to shareholders *</t>
  </si>
  <si>
    <t>average d =</t>
  </si>
  <si>
    <t>e</t>
  </si>
  <si>
    <t>Average total equity attributable to shareholders</t>
  </si>
  <si>
    <t>c / e =</t>
  </si>
  <si>
    <t>f</t>
  </si>
  <si>
    <t>Return on equity (%)</t>
  </si>
  <si>
    <t>Operating return on equity</t>
  </si>
  <si>
    <t>Operating net result (attributable to shareholders; annualised) *</t>
  </si>
  <si>
    <t>-/- Unrealised gains / losses for recyclable items (as part of equity)</t>
  </si>
  <si>
    <t>-/- Equity of non-core (Real Estate Development)</t>
  </si>
  <si>
    <t>b + c + d =</t>
  </si>
  <si>
    <t>Total equity attributable to shareholders (excl, unrealised gains / losses and non-core operations)</t>
  </si>
  <si>
    <t>average e =</t>
  </si>
  <si>
    <t>Average total equity attributable to shareholders - adjusted</t>
  </si>
  <si>
    <t>a / f =</t>
  </si>
  <si>
    <t>h</t>
  </si>
  <si>
    <t>Operating return on equity (%)</t>
  </si>
  <si>
    <t>Financial leverage</t>
  </si>
  <si>
    <t>4,625% Hybrid 2017</t>
  </si>
  <si>
    <t>6,625% Hybrid 2024</t>
  </si>
  <si>
    <t>6,500% Hybrid 2025</t>
  </si>
  <si>
    <t>a + b + c =</t>
  </si>
  <si>
    <t>Hybrid capital</t>
  </si>
  <si>
    <t>3,375% Subordinated T2 2019</t>
  </si>
  <si>
    <t>7,000% Subordinated T2 2022</t>
  </si>
  <si>
    <t>g</t>
  </si>
  <si>
    <t>Senior loans</t>
  </si>
  <si>
    <t>d + e + f + g  =</t>
  </si>
  <si>
    <t>Total debt</t>
  </si>
  <si>
    <t>i</t>
  </si>
  <si>
    <t>j</t>
  </si>
  <si>
    <t>Contractual Service Margin - net of tax</t>
  </si>
  <si>
    <t>i + j =</t>
  </si>
  <si>
    <t>k</t>
  </si>
  <si>
    <t>Total equity and CSM</t>
  </si>
  <si>
    <t>h / (h + k) =</t>
  </si>
  <si>
    <t>l</t>
  </si>
  <si>
    <t>Financial leverage (%)</t>
  </si>
  <si>
    <t>Interest coverage ratio (operational result)</t>
  </si>
  <si>
    <t>Hybrid capital (T1)</t>
  </si>
  <si>
    <t>Subordinated loans</t>
  </si>
  <si>
    <t>Total interest expenses</t>
  </si>
  <si>
    <t>Operational result before tax</t>
  </si>
  <si>
    <t>e + f =</t>
  </si>
  <si>
    <t>Operational result before tax and interest expenses</t>
  </si>
  <si>
    <t>g / d =</t>
  </si>
  <si>
    <t>Interest coverage ratio</t>
  </si>
  <si>
    <t>Double leverage</t>
  </si>
  <si>
    <t>Other equity instruments and subordinated liabilities (hybrid)</t>
  </si>
  <si>
    <t>Total available capital (incl. CSM)</t>
  </si>
  <si>
    <t>Total value of group companies (incl. CSM net of taxes)</t>
  </si>
  <si>
    <t>e / d =</t>
  </si>
  <si>
    <t>Double leverage (%)</t>
  </si>
  <si>
    <t>e - d =</t>
  </si>
  <si>
    <t>Double leverage (€ m)</t>
  </si>
  <si>
    <t>Solvency II ratio (including financial institutions)</t>
  </si>
  <si>
    <t>Eligible own funds</t>
  </si>
  <si>
    <t>Required capital</t>
  </si>
  <si>
    <t>a / b =</t>
  </si>
  <si>
    <t>Solvency II ratio (after dividend) (%)</t>
  </si>
  <si>
    <t>Combined ratio Disability</t>
  </si>
  <si>
    <t>Insurance Contract Revenue *</t>
  </si>
  <si>
    <t>Insurance contract revenue ceded to reinsurers *</t>
  </si>
  <si>
    <t>Correction: impact of hedging for pre-recognition interest rate movements</t>
  </si>
  <si>
    <t>Net insurance contract revenue *</t>
  </si>
  <si>
    <t>Incurred claims and benefits *</t>
  </si>
  <si>
    <t>Insurance claims and benefits recovered from reinsurers *</t>
  </si>
  <si>
    <t>Net Insurance claims and benefits (before corrections) *</t>
  </si>
  <si>
    <t>Correction: incidental 'NEA Inflation in LIC' *</t>
  </si>
  <si>
    <t>Correction: incidental 'changes future services loss component' *</t>
  </si>
  <si>
    <t xml:space="preserve">h + i = </t>
  </si>
  <si>
    <t>Total corrections on claims and benefits</t>
  </si>
  <si>
    <t>g + j =</t>
  </si>
  <si>
    <t>Net insurance claims and benefits (after corrections) *</t>
  </si>
  <si>
    <t>Insurance service operating expenses</t>
  </si>
  <si>
    <t>m</t>
  </si>
  <si>
    <t>- of which: Commissions</t>
  </si>
  <si>
    <t>l - m =</t>
  </si>
  <si>
    <t>n</t>
  </si>
  <si>
    <t>- of which: other insurance service operating expenses</t>
  </si>
  <si>
    <t>-k / d =</t>
  </si>
  <si>
    <t>o</t>
  </si>
  <si>
    <t>Claims ratio (%) *</t>
  </si>
  <si>
    <t>-m / d =</t>
  </si>
  <si>
    <t>p</t>
  </si>
  <si>
    <t>Commission ratio (%) *</t>
  </si>
  <si>
    <t>-n / d =</t>
  </si>
  <si>
    <t>q</t>
  </si>
  <si>
    <t>Expense ratio (%)</t>
  </si>
  <si>
    <t>o + p + q =</t>
  </si>
  <si>
    <t>r</t>
  </si>
  <si>
    <t>Combined ratio Disability (%) *</t>
  </si>
  <si>
    <t>Combined ratio P&amp;C</t>
  </si>
  <si>
    <t xml:space="preserve">Insurance Contract Revenue </t>
  </si>
  <si>
    <t>Insurance contract revenue ceded to reinsurers</t>
  </si>
  <si>
    <t>Net insurance contract revenue</t>
  </si>
  <si>
    <t>Incurred claims and benefits</t>
  </si>
  <si>
    <t>Insurance claims and benefits recovered from reinsurers</t>
  </si>
  <si>
    <t>d + e =</t>
  </si>
  <si>
    <t>Net Insurance claims and benefits</t>
  </si>
  <si>
    <t>Correction: incidental 'changes future services loss component'</t>
  </si>
  <si>
    <t>f + g =</t>
  </si>
  <si>
    <t>Net insurance claims and benefits (after corrections)</t>
  </si>
  <si>
    <t>i - j =</t>
  </si>
  <si>
    <t>-h / c =</t>
  </si>
  <si>
    <t>Claims ratio (%)</t>
  </si>
  <si>
    <t>-j / c =</t>
  </si>
  <si>
    <t>Commission ratio (%)</t>
  </si>
  <si>
    <t>-k / c =</t>
  </si>
  <si>
    <t>l + m + n =</t>
  </si>
  <si>
    <t>Combined ratio P&amp;C (%)</t>
  </si>
  <si>
    <t>Combined ratio Health</t>
  </si>
  <si>
    <t>Net Incurred claims and benefits</t>
  </si>
  <si>
    <t>g - h =</t>
  </si>
  <si>
    <t>-f / c =</t>
  </si>
  <si>
    <t>-i / c =</t>
  </si>
  <si>
    <t>j + k + l =</t>
  </si>
  <si>
    <t>Combined ratio Health (%)</t>
  </si>
  <si>
    <t>Operating result per share (gross)</t>
  </si>
  <si>
    <t>Operating result, attributable to shareholders *</t>
  </si>
  <si>
    <t>Number of shares outstanding (weighted average)</t>
  </si>
  <si>
    <t>Operating result per share (€)</t>
  </si>
  <si>
    <t>OCC per share</t>
  </si>
  <si>
    <t>OCC</t>
  </si>
  <si>
    <t>OCC per share (€)</t>
  </si>
  <si>
    <t>Interim dividend per share</t>
  </si>
  <si>
    <t>Interim dividend</t>
  </si>
  <si>
    <t>Number of shares outstanding (as per end of period)</t>
  </si>
  <si>
    <t>Dividend per share (€)</t>
  </si>
  <si>
    <t>Basic earnings per share (on IFRS basis)</t>
  </si>
  <si>
    <t>Profit for the period attributable to shareholders *</t>
  </si>
  <si>
    <t>Basic earnings per share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</si>
</sst>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 * #,##0.00_ ;_ * \-#,##0.00_ ;_ * &quot;-&quot;??_ ;_ @_ "/>
    <numFmt numFmtId="165" formatCode="_ * #,##0.0_ ;_ * \-#,##0.0_ ;_ * &quot;-&quot;??_ ;_ @_ "/>
    <numFmt numFmtId="166" formatCode="_ * #,##0_ ;_ * \-#,##0_ ;_ * &quot;-&quot;??_ ;_ @_ "/>
    <numFmt numFmtId="167" formatCode="0.0%"/>
    <numFmt numFmtId="168" formatCode="0_ ;\-0\ "/>
    <numFmt numFmtId="169" formatCode="_ * #,##0.000_ ;_ * \-#,##0.000_ ;_ * &quot;-&quot;??_ ;_ @_ "/>
    <numFmt numFmtId="170" formatCode="0.0000%"/>
    <numFmt numFmtId="171" formatCode="0.00000%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8"/>
      <color indexed="1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4"/>
      <name val="Arial"/>
      <family val="2"/>
    </font>
    <font>
      <i/>
      <sz val="10"/>
      <color theme="1"/>
      <name val="Arial"/>
      <family val="2"/>
    </font>
    <font>
      <sz val="11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EEF4E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theme="0"/>
      </right>
      <top/>
      <bottom/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0" fontId="10" fillId="0" borderId="0" applyNumberFormat="0" applyFill="0" applyBorder="0" applyAlignment="0" applyProtection="0">
      <alignment horizontal="right" wrapText="1"/>
    </xf>
    <xf numFmtId="0" fontId="1" fillId="0" borderId="0" applyNumberFormat="0" applyFont="0" applyFill="0" applyBorder="0" applyProtection="0">
      <alignment horizontal="left" wrapText="1" indent="1"/>
    </xf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02">
    <xf numFmtId="0" fontId="0" fillId="0" borderId="0" xfId="0"/>
    <xf numFmtId="165" fontId="4" fillId="0" borderId="0" xfId="1" applyNumberFormat="1" applyFont="1" applyFill="1" applyAlignment="1">
      <alignment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166" fontId="4" fillId="0" borderId="0" xfId="1" applyNumberFormat="1" applyFont="1" applyFill="1" applyAlignment="1">
      <alignment vertical="top"/>
    </xf>
    <xf numFmtId="166" fontId="4" fillId="0" borderId="0" xfId="1" applyNumberFormat="1" applyFont="1" applyFill="1" applyAlignment="1">
      <alignment horizontal="right" vertical="top"/>
    </xf>
    <xf numFmtId="166" fontId="4" fillId="0" borderId="1" xfId="1" applyNumberFormat="1" applyFont="1" applyFill="1" applyBorder="1" applyAlignment="1">
      <alignment horizontal="right" vertical="top"/>
    </xf>
    <xf numFmtId="165" fontId="4" fillId="0" borderId="0" xfId="1" quotePrefix="1" applyNumberFormat="1" applyFont="1" applyFill="1" applyAlignment="1">
      <alignment vertical="top"/>
    </xf>
    <xf numFmtId="0" fontId="5" fillId="0" borderId="0" xfId="0" applyFont="1" applyAlignment="1">
      <alignment vertical="top"/>
    </xf>
    <xf numFmtId="166" fontId="5" fillId="0" borderId="0" xfId="1" applyNumberFormat="1" applyFont="1" applyFill="1" applyAlignment="1">
      <alignment vertical="top"/>
    </xf>
    <xf numFmtId="166" fontId="5" fillId="0" borderId="0" xfId="1" applyNumberFormat="1" applyFont="1" applyFill="1" applyAlignment="1">
      <alignment horizontal="right" vertical="top"/>
    </xf>
    <xf numFmtId="166" fontId="4" fillId="0" borderId="0" xfId="1" applyNumberFormat="1" applyFont="1" applyFill="1" applyBorder="1" applyAlignment="1">
      <alignment vertical="top"/>
    </xf>
    <xf numFmtId="166" fontId="4" fillId="0" borderId="0" xfId="1" applyNumberFormat="1" applyFont="1" applyFill="1" applyBorder="1" applyAlignment="1">
      <alignment horizontal="right" vertical="top"/>
    </xf>
    <xf numFmtId="165" fontId="4" fillId="0" borderId="0" xfId="1" applyNumberFormat="1" applyFont="1" applyFill="1" applyAlignment="1">
      <alignment horizontal="right" vertical="top"/>
    </xf>
    <xf numFmtId="167" fontId="5" fillId="0" borderId="0" xfId="2" applyNumberFormat="1" applyFont="1" applyFill="1" applyBorder="1" applyAlignment="1">
      <alignment horizontal="right" vertical="top"/>
    </xf>
    <xf numFmtId="167" fontId="4" fillId="0" borderId="0" xfId="2" applyNumberFormat="1" applyFont="1" applyFill="1" applyAlignment="1">
      <alignment horizontal="right" vertical="top"/>
    </xf>
    <xf numFmtId="166" fontId="5" fillId="0" borderId="0" xfId="1" applyNumberFormat="1" applyFont="1" applyFill="1" applyBorder="1" applyAlignment="1">
      <alignment horizontal="right" vertical="top"/>
    </xf>
    <xf numFmtId="167" fontId="5" fillId="0" borderId="0" xfId="2" applyNumberFormat="1" applyFont="1" applyFill="1" applyBorder="1" applyAlignment="1">
      <alignment vertical="top"/>
    </xf>
    <xf numFmtId="165" fontId="5" fillId="0" borderId="0" xfId="1" applyNumberFormat="1" applyFont="1" applyFill="1" applyAlignment="1">
      <alignment horizontal="right" vertical="top"/>
    </xf>
    <xf numFmtId="165" fontId="5" fillId="0" borderId="0" xfId="1" applyNumberFormat="1" applyFont="1" applyFill="1" applyAlignment="1">
      <alignment vertical="top"/>
    </xf>
    <xf numFmtId="0" fontId="4" fillId="0" borderId="0" xfId="0" applyFont="1" applyAlignment="1">
      <alignment horizontal="right" vertical="top"/>
    </xf>
    <xf numFmtId="166" fontId="5" fillId="0" borderId="0" xfId="0" applyNumberFormat="1" applyFont="1" applyAlignment="1">
      <alignment horizontal="right" vertical="top"/>
    </xf>
    <xf numFmtId="166" fontId="5" fillId="0" borderId="0" xfId="0" applyNumberFormat="1" applyFont="1" applyAlignment="1">
      <alignment vertical="top"/>
    </xf>
    <xf numFmtId="166" fontId="4" fillId="0" borderId="0" xfId="0" applyNumberFormat="1" applyFont="1" applyAlignment="1">
      <alignment horizontal="right" vertical="top"/>
    </xf>
    <xf numFmtId="164" fontId="5" fillId="0" borderId="0" xfId="1" applyFont="1" applyFill="1" applyBorder="1" applyAlignment="1">
      <alignment horizontal="right" vertical="top"/>
    </xf>
    <xf numFmtId="168" fontId="5" fillId="0" borderId="1" xfId="1" applyNumberFormat="1" applyFont="1" applyFill="1" applyBorder="1" applyAlignment="1">
      <alignment horizontal="right" vertical="top"/>
    </xf>
    <xf numFmtId="166" fontId="4" fillId="0" borderId="0" xfId="0" applyNumberFormat="1" applyFont="1" applyAlignment="1">
      <alignment vertical="top"/>
    </xf>
    <xf numFmtId="166" fontId="4" fillId="0" borderId="1" xfId="0" applyNumberFormat="1" applyFont="1" applyBorder="1" applyAlignment="1">
      <alignment horizontal="right" vertical="top"/>
    </xf>
    <xf numFmtId="167" fontId="5" fillId="0" borderId="0" xfId="2" applyNumberFormat="1" applyFont="1" applyFill="1" applyAlignment="1">
      <alignment horizontal="right" vertical="top"/>
    </xf>
    <xf numFmtId="164" fontId="5" fillId="0" borderId="0" xfId="1" applyFont="1" applyFill="1" applyAlignment="1">
      <alignment horizontal="right" vertical="top"/>
    </xf>
    <xf numFmtId="0" fontId="4" fillId="0" borderId="0" xfId="0" applyFont="1" applyAlignment="1">
      <alignment horizontal="left" vertical="top"/>
    </xf>
    <xf numFmtId="0" fontId="4" fillId="2" borderId="0" xfId="0" applyFont="1" applyFill="1" applyAlignment="1">
      <alignment vertical="top"/>
    </xf>
    <xf numFmtId="0" fontId="5" fillId="2" borderId="0" xfId="0" applyFont="1" applyFill="1" applyAlignment="1">
      <alignment vertical="top"/>
    </xf>
    <xf numFmtId="167" fontId="7" fillId="0" borderId="0" xfId="2" applyNumberFormat="1" applyFont="1" applyFill="1" applyBorder="1" applyAlignment="1">
      <alignment vertical="top"/>
    </xf>
    <xf numFmtId="166" fontId="4" fillId="0" borderId="2" xfId="1" applyNumberFormat="1" applyFont="1" applyFill="1" applyBorder="1" applyAlignment="1">
      <alignment horizontal="right" vertical="top"/>
    </xf>
    <xf numFmtId="165" fontId="4" fillId="2" borderId="0" xfId="1" applyNumberFormat="1" applyFont="1" applyFill="1" applyAlignment="1">
      <alignment vertical="top"/>
    </xf>
    <xf numFmtId="165" fontId="9" fillId="0" borderId="0" xfId="1" applyNumberFormat="1" applyFont="1" applyFill="1" applyAlignment="1">
      <alignment vertical="top"/>
    </xf>
    <xf numFmtId="168" fontId="6" fillId="0" borderId="1" xfId="1" applyNumberFormat="1" applyFont="1" applyFill="1" applyBorder="1" applyAlignment="1">
      <alignment horizontal="right" vertical="top"/>
    </xf>
    <xf numFmtId="166" fontId="2" fillId="3" borderId="0" xfId="1" applyNumberFormat="1" applyFont="1" applyFill="1" applyAlignment="1">
      <alignment horizontal="right" vertical="top"/>
    </xf>
    <xf numFmtId="166" fontId="2" fillId="3" borderId="1" xfId="1" applyNumberFormat="1" applyFont="1" applyFill="1" applyBorder="1" applyAlignment="1">
      <alignment horizontal="right" vertical="top"/>
    </xf>
    <xf numFmtId="166" fontId="6" fillId="3" borderId="0" xfId="1" applyNumberFormat="1" applyFont="1" applyFill="1" applyAlignment="1">
      <alignment horizontal="right" vertical="top"/>
    </xf>
    <xf numFmtId="168" fontId="6" fillId="3" borderId="1" xfId="1" applyNumberFormat="1" applyFont="1" applyFill="1" applyBorder="1" applyAlignment="1">
      <alignment horizontal="right" vertical="top"/>
    </xf>
    <xf numFmtId="166" fontId="2" fillId="3" borderId="0" xfId="1" applyNumberFormat="1" applyFont="1" applyFill="1" applyBorder="1" applyAlignment="1">
      <alignment horizontal="right" vertical="top"/>
    </xf>
    <xf numFmtId="165" fontId="2" fillId="3" borderId="0" xfId="1" applyNumberFormat="1" applyFont="1" applyFill="1" applyAlignment="1">
      <alignment horizontal="right" vertical="top"/>
    </xf>
    <xf numFmtId="167" fontId="6" fillId="3" borderId="0" xfId="2" applyNumberFormat="1" applyFont="1" applyFill="1" applyBorder="1" applyAlignment="1">
      <alignment horizontal="right" vertical="top"/>
    </xf>
    <xf numFmtId="167" fontId="6" fillId="0" borderId="0" xfId="2" applyNumberFormat="1" applyFont="1" applyFill="1" applyBorder="1" applyAlignment="1">
      <alignment horizontal="right" vertical="top"/>
    </xf>
    <xf numFmtId="167" fontId="2" fillId="0" borderId="0" xfId="2" applyNumberFormat="1" applyFont="1" applyFill="1" applyAlignment="1">
      <alignment horizontal="right" vertical="top"/>
    </xf>
    <xf numFmtId="166" fontId="2" fillId="3" borderId="2" xfId="1" applyNumberFormat="1" applyFont="1" applyFill="1" applyBorder="1" applyAlignment="1">
      <alignment horizontal="right" vertical="top"/>
    </xf>
    <xf numFmtId="166" fontId="6" fillId="3" borderId="0" xfId="1" applyNumberFormat="1" applyFont="1" applyFill="1" applyBorder="1" applyAlignment="1">
      <alignment horizontal="right" vertical="top"/>
    </xf>
    <xf numFmtId="167" fontId="6" fillId="3" borderId="0" xfId="2" applyNumberFormat="1" applyFont="1" applyFill="1" applyBorder="1" applyAlignment="1">
      <alignment vertical="top"/>
    </xf>
    <xf numFmtId="165" fontId="2" fillId="0" borderId="0" xfId="1" applyNumberFormat="1" applyFont="1" applyFill="1" applyAlignment="1">
      <alignment horizontal="right" vertical="top"/>
    </xf>
    <xf numFmtId="165" fontId="2" fillId="3" borderId="0" xfId="1" applyNumberFormat="1" applyFont="1" applyFill="1" applyAlignment="1">
      <alignment vertical="top"/>
    </xf>
    <xf numFmtId="166" fontId="2" fillId="3" borderId="0" xfId="1" applyNumberFormat="1" applyFont="1" applyFill="1" applyAlignment="1">
      <alignment vertical="top"/>
    </xf>
    <xf numFmtId="166" fontId="2" fillId="3" borderId="1" xfId="1" applyNumberFormat="1" applyFont="1" applyFill="1" applyBorder="1" applyAlignment="1">
      <alignment vertical="top"/>
    </xf>
    <xf numFmtId="166" fontId="6" fillId="3" borderId="0" xfId="1" applyNumberFormat="1" applyFont="1" applyFill="1" applyAlignment="1">
      <alignment vertical="top"/>
    </xf>
    <xf numFmtId="165" fontId="6" fillId="3" borderId="0" xfId="1" applyNumberFormat="1" applyFont="1" applyFill="1" applyAlignment="1">
      <alignment horizontal="right" vertical="top"/>
    </xf>
    <xf numFmtId="165" fontId="2" fillId="0" borderId="0" xfId="1" applyNumberFormat="1" applyFont="1" applyFill="1" applyAlignment="1">
      <alignment vertical="top"/>
    </xf>
    <xf numFmtId="0" fontId="2" fillId="3" borderId="0" xfId="0" applyFont="1" applyFill="1" applyAlignment="1">
      <alignment horizontal="right" vertical="top"/>
    </xf>
    <xf numFmtId="166" fontId="6" fillId="3" borderId="0" xfId="0" applyNumberFormat="1" applyFont="1" applyFill="1" applyAlignment="1">
      <alignment horizontal="right" vertical="top"/>
    </xf>
    <xf numFmtId="166" fontId="6" fillId="0" borderId="0" xfId="0" applyNumberFormat="1" applyFont="1" applyAlignment="1">
      <alignment horizontal="right" vertical="top"/>
    </xf>
    <xf numFmtId="166" fontId="2" fillId="3" borderId="0" xfId="0" applyNumberFormat="1" applyFont="1" applyFill="1" applyAlignment="1">
      <alignment horizontal="right" vertical="top"/>
    </xf>
    <xf numFmtId="9" fontId="6" fillId="3" borderId="0" xfId="2" applyFont="1" applyFill="1" applyBorder="1" applyAlignment="1">
      <alignment horizontal="right" vertical="top"/>
    </xf>
    <xf numFmtId="166" fontId="2" fillId="3" borderId="1" xfId="0" applyNumberFormat="1" applyFont="1" applyFill="1" applyBorder="1" applyAlignment="1">
      <alignment horizontal="right" vertical="top"/>
    </xf>
    <xf numFmtId="167" fontId="2" fillId="3" borderId="0" xfId="2" applyNumberFormat="1" applyFont="1" applyFill="1" applyBorder="1" applyAlignment="1">
      <alignment horizontal="right" vertical="top"/>
    </xf>
    <xf numFmtId="164" fontId="6" fillId="3" borderId="0" xfId="0" applyNumberFormat="1" applyFont="1" applyFill="1" applyAlignment="1">
      <alignment horizontal="right" vertical="top"/>
    </xf>
    <xf numFmtId="164" fontId="6" fillId="3" borderId="0" xfId="1" applyFont="1" applyFill="1" applyAlignment="1">
      <alignment horizontal="right" vertical="top"/>
    </xf>
    <xf numFmtId="166" fontId="4" fillId="0" borderId="3" xfId="1" applyNumberFormat="1" applyFont="1" applyFill="1" applyBorder="1" applyAlignment="1">
      <alignment vertical="top"/>
    </xf>
    <xf numFmtId="166" fontId="4" fillId="0" borderId="3" xfId="1" applyNumberFormat="1" applyFont="1" applyFill="1" applyBorder="1" applyAlignment="1">
      <alignment horizontal="right" vertical="top"/>
    </xf>
    <xf numFmtId="166" fontId="2" fillId="3" borderId="3" xfId="1" applyNumberFormat="1" applyFont="1" applyFill="1" applyBorder="1" applyAlignment="1">
      <alignment horizontal="right" vertical="top"/>
    </xf>
    <xf numFmtId="166" fontId="5" fillId="0" borderId="0" xfId="1" applyNumberFormat="1" applyFont="1" applyFill="1" applyBorder="1" applyAlignment="1">
      <alignment vertical="top"/>
    </xf>
    <xf numFmtId="168" fontId="5" fillId="0" borderId="1" xfId="1" applyNumberFormat="1" applyFont="1" applyFill="1" applyBorder="1" applyAlignment="1">
      <alignment horizontal="right" vertical="top" wrapText="1"/>
    </xf>
    <xf numFmtId="10" fontId="4" fillId="0" borderId="0" xfId="2" applyNumberFormat="1" applyFont="1" applyFill="1" applyAlignment="1">
      <alignment vertical="top"/>
    </xf>
    <xf numFmtId="165" fontId="12" fillId="0" borderId="0" xfId="1" applyNumberFormat="1" applyFont="1" applyFill="1" applyAlignment="1">
      <alignment vertical="top"/>
    </xf>
    <xf numFmtId="9" fontId="4" fillId="0" borderId="0" xfId="2" applyFont="1" applyFill="1" applyAlignment="1">
      <alignment vertical="top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4" fillId="0" borderId="0" xfId="0" quotePrefix="1" applyFont="1" applyAlignment="1">
      <alignment horizontal="left" vertical="top" indent="1"/>
    </xf>
    <xf numFmtId="165" fontId="11" fillId="4" borderId="0" xfId="1" quotePrefix="1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center" vertical="top"/>
    </xf>
    <xf numFmtId="165" fontId="8" fillId="4" borderId="0" xfId="1" quotePrefix="1" applyNumberFormat="1" applyFont="1" applyFill="1" applyAlignment="1">
      <alignment horizontal="center" vertical="center"/>
    </xf>
    <xf numFmtId="165" fontId="4" fillId="4" borderId="0" xfId="1" applyNumberFormat="1" applyFont="1" applyFill="1" applyAlignment="1">
      <alignment horizontal="right" vertical="top"/>
    </xf>
    <xf numFmtId="165" fontId="2" fillId="4" borderId="0" xfId="1" applyNumberFormat="1" applyFont="1" applyFill="1" applyAlignment="1">
      <alignment horizontal="right" vertical="top"/>
    </xf>
    <xf numFmtId="0" fontId="5" fillId="4" borderId="0" xfId="0" applyFont="1" applyFill="1" applyAlignment="1">
      <alignment vertical="top"/>
    </xf>
    <xf numFmtId="169" fontId="5" fillId="0" borderId="0" xfId="1" applyNumberFormat="1" applyFont="1" applyFill="1" applyAlignment="1">
      <alignment horizontal="right" vertical="top"/>
    </xf>
    <xf numFmtId="0" fontId="5" fillId="0" borderId="0" xfId="0" applyFont="1" applyAlignment="1">
      <alignment horizontal="left" vertical="top"/>
    </xf>
    <xf numFmtId="165" fontId="5" fillId="0" borderId="0" xfId="1" quotePrefix="1" applyNumberFormat="1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2" fillId="0" borderId="0" xfId="0" quotePrefix="1" applyFont="1" applyAlignment="1">
      <alignment horizontal="left" vertical="top" indent="1"/>
    </xf>
    <xf numFmtId="165" fontId="12" fillId="4" borderId="0" xfId="1" applyNumberFormat="1" applyFont="1" applyFill="1" applyAlignment="1">
      <alignment vertical="top"/>
    </xf>
    <xf numFmtId="9" fontId="5" fillId="0" borderId="0" xfId="2" applyFont="1" applyFill="1" applyBorder="1" applyAlignment="1">
      <alignment horizontal="right" vertical="top"/>
    </xf>
    <xf numFmtId="0" fontId="4" fillId="0" borderId="0" xfId="0" quotePrefix="1" applyFont="1" applyAlignment="1">
      <alignment vertical="top"/>
    </xf>
    <xf numFmtId="0" fontId="4" fillId="0" borderId="4" xfId="0" quotePrefix="1" applyFont="1" applyBorder="1" applyAlignment="1">
      <alignment vertical="top"/>
    </xf>
    <xf numFmtId="170" fontId="2" fillId="0" borderId="0" xfId="2" applyNumberFormat="1" applyFont="1" applyFill="1" applyAlignment="1">
      <alignment horizontal="right" vertical="top"/>
    </xf>
    <xf numFmtId="171" fontId="4" fillId="0" borderId="0" xfId="2" applyNumberFormat="1" applyFont="1" applyFill="1" applyAlignment="1">
      <alignment horizontal="right" vertical="top"/>
    </xf>
    <xf numFmtId="170" fontId="4" fillId="0" borderId="0" xfId="2" applyNumberFormat="1" applyFont="1" applyFill="1" applyAlignment="1">
      <alignment horizontal="right" vertical="top"/>
    </xf>
    <xf numFmtId="0" fontId="13" fillId="0" borderId="0" xfId="0" applyFont="1"/>
    <xf numFmtId="165" fontId="4" fillId="0" borderId="0" xfId="1" applyNumberFormat="1" applyFont="1" applyFill="1" applyAlignment="1">
      <alignment horizontal="center" vertical="top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3">
    <cellStyle name="Align_indent_1" xfId="10" xr:uid="{DF2212CF-BB92-41E7-843C-CAAFF8D59C86}"/>
    <cellStyle name="Comma 2" xfId="11" xr:uid="{8D295051-82A2-4DEA-A751-A057BB277F97}"/>
    <cellStyle name="Fnt_default_11_bold" xfId="9" xr:uid="{0E315AC2-FA4A-46B0-8A7A-AEEC21B7079C}"/>
    <cellStyle name="Hyperlink 2" xfId="7" xr:uid="{00000000-0005-0000-0000-000001000000}"/>
    <cellStyle name="Komma" xfId="1" builtinId="3"/>
    <cellStyle name="Komma 11" xfId="8" xr:uid="{00000000-0005-0000-0000-000003000000}"/>
    <cellStyle name="Komma 11 2" xfId="12" xr:uid="{0AEBA5C6-FC31-4534-B538-C7D58711DB8A}"/>
    <cellStyle name="Procent" xfId="2" builtinId="5"/>
    <cellStyle name="Standaard" xfId="0" builtinId="0"/>
    <cellStyle name="Standaard 14" xfId="4" xr:uid="{00000000-0005-0000-0000-000007000000}"/>
    <cellStyle name="Standaard 2 2 2 3" xfId="6" xr:uid="{00000000-0005-0000-0000-000008000000}"/>
    <cellStyle name="Standaard 2 2 3" xfId="3" xr:uid="{00000000-0005-0000-0000-000009000000}"/>
    <cellStyle name="Standaard 3 6" xfId="5" xr:uid="{00000000-0005-0000-0000-00000A000000}"/>
  </cellStyles>
  <dxfs count="0"/>
  <tableStyles count="0" defaultTableStyle="TableStyleMedium2" defaultPivotStyle="PivotStyleLight16"/>
  <colors>
    <mruColors>
      <color rgb="FFEEF4E3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77"/>
  <sheetViews>
    <sheetView showGridLines="0" tabSelected="1" topLeftCell="A5" zoomScale="90" zoomScaleNormal="90" workbookViewId="0">
      <selection activeCell="J26" sqref="J26"/>
    </sheetView>
  </sheetViews>
  <sheetFormatPr defaultColWidth="9.140625" defaultRowHeight="13.15"/>
  <cols>
    <col min="1" max="1" width="17.5703125" style="8" customWidth="1"/>
    <col min="2" max="2" width="3.140625" style="2" bestFit="1" customWidth="1"/>
    <col min="3" max="3" width="72.85546875" style="1" bestFit="1" customWidth="1"/>
    <col min="4" max="4" width="12.42578125" style="1" customWidth="1"/>
    <col min="5" max="5" width="14" style="14" bestFit="1" customWidth="1"/>
    <col min="6" max="6" width="14" style="14" customWidth="1"/>
    <col min="7" max="7" width="14" style="51" bestFit="1" customWidth="1"/>
    <col min="8" max="16384" width="9.140625" style="1"/>
  </cols>
  <sheetData>
    <row r="1" spans="1:9" ht="17.45">
      <c r="A1" s="80" t="s">
        <v>0</v>
      </c>
      <c r="B1" s="81"/>
      <c r="C1" s="82" t="s">
        <v>1</v>
      </c>
      <c r="D1" s="91"/>
      <c r="E1" s="83"/>
      <c r="F1" s="83"/>
      <c r="G1" s="84"/>
    </row>
    <row r="2" spans="1:9" ht="29.45" customHeight="1">
      <c r="A2" s="100" t="s">
        <v>2</v>
      </c>
      <c r="B2" s="101"/>
      <c r="C2" s="101"/>
      <c r="D2" s="101"/>
      <c r="E2" s="101"/>
      <c r="F2" s="101"/>
      <c r="G2" s="101"/>
    </row>
    <row r="3" spans="1:9" ht="14.45">
      <c r="A3" s="98"/>
    </row>
    <row r="4" spans="1:9">
      <c r="C4" s="75" t="s">
        <v>3</v>
      </c>
    </row>
    <row r="6" spans="1:9">
      <c r="A6" s="1"/>
      <c r="C6" s="85" t="s">
        <v>4</v>
      </c>
      <c r="D6" s="3"/>
      <c r="E6" s="71" t="s">
        <v>5</v>
      </c>
      <c r="F6" s="71"/>
      <c r="G6" s="38" t="s">
        <v>6</v>
      </c>
    </row>
    <row r="7" spans="1:9">
      <c r="B7" s="2" t="s">
        <v>7</v>
      </c>
      <c r="C7" s="4" t="s">
        <v>8</v>
      </c>
      <c r="D7" s="5"/>
      <c r="E7" s="35">
        <v>252.09553774</v>
      </c>
      <c r="F7" s="13"/>
      <c r="G7" s="39">
        <v>1617.4083559400001</v>
      </c>
      <c r="I7" s="99"/>
    </row>
    <row r="8" spans="1:9">
      <c r="B8" s="2" t="s">
        <v>9</v>
      </c>
      <c r="C8" s="4" t="s">
        <v>10</v>
      </c>
      <c r="D8" s="5"/>
      <c r="E8" s="7">
        <v>-83.407534246575338</v>
      </c>
      <c r="F8" s="7"/>
      <c r="G8" s="40">
        <v>-88.75</v>
      </c>
      <c r="I8" s="99"/>
    </row>
    <row r="9" spans="1:9">
      <c r="A9" s="8" t="s">
        <v>11</v>
      </c>
      <c r="B9" s="2" t="s">
        <v>12</v>
      </c>
      <c r="C9" s="9" t="s">
        <v>13</v>
      </c>
      <c r="D9" s="10"/>
      <c r="E9" s="11">
        <f>E7+E8</f>
        <v>168.68800349342467</v>
      </c>
      <c r="F9" s="11"/>
      <c r="G9" s="41">
        <f>G7+G8</f>
        <v>1528.6583559400001</v>
      </c>
      <c r="I9" s="99"/>
    </row>
    <row r="10" spans="1:9">
      <c r="D10" s="10"/>
      <c r="E10" s="11"/>
      <c r="F10" s="11"/>
      <c r="G10" s="41"/>
    </row>
    <row r="11" spans="1:9">
      <c r="D11" s="26" t="s">
        <v>14</v>
      </c>
      <c r="E11" s="71" t="str">
        <f>+E6</f>
        <v>HY 2025</v>
      </c>
      <c r="F11" s="26" t="s">
        <v>15</v>
      </c>
      <c r="G11" s="42" t="str">
        <f>G6</f>
        <v>HY 2026</v>
      </c>
    </row>
    <row r="12" spans="1:9">
      <c r="B12" s="2" t="s">
        <v>16</v>
      </c>
      <c r="C12" s="4" t="s">
        <v>17</v>
      </c>
      <c r="D12" s="12">
        <v>8833.4752530000005</v>
      </c>
      <c r="E12" s="13">
        <v>8405.9966967599994</v>
      </c>
      <c r="F12" s="13">
        <v>8604.4415307500003</v>
      </c>
      <c r="G12" s="43">
        <v>8969.434119219999</v>
      </c>
      <c r="I12" s="99"/>
    </row>
    <row r="13" spans="1:9">
      <c r="A13" s="8" t="s">
        <v>18</v>
      </c>
      <c r="B13" s="2" t="s">
        <v>19</v>
      </c>
      <c r="C13" s="9" t="s">
        <v>20</v>
      </c>
      <c r="D13" s="11"/>
      <c r="E13" s="11">
        <f>AVERAGE(D12,E12)</f>
        <v>8619.7359748800009</v>
      </c>
      <c r="F13" s="11"/>
      <c r="G13" s="41">
        <f>AVERAGE(F12,G12)</f>
        <v>8786.9378249849997</v>
      </c>
      <c r="I13" s="99"/>
    </row>
    <row r="14" spans="1:9">
      <c r="C14" s="4"/>
      <c r="D14" s="14"/>
      <c r="G14" s="44"/>
    </row>
    <row r="15" spans="1:9">
      <c r="A15" s="8" t="s">
        <v>21</v>
      </c>
      <c r="B15" s="2" t="s">
        <v>22</v>
      </c>
      <c r="C15" s="9" t="s">
        <v>23</v>
      </c>
      <c r="D15" s="15"/>
      <c r="E15" s="15">
        <f>+E9/E13</f>
        <v>1.956997337099679E-2</v>
      </c>
      <c r="F15" s="15"/>
      <c r="G15" s="45">
        <f>+G9/G13</f>
        <v>0.17396940622401749</v>
      </c>
      <c r="I15" s="99"/>
    </row>
    <row r="16" spans="1:9">
      <c r="E16" s="15"/>
      <c r="F16" s="15"/>
      <c r="G16" s="46"/>
    </row>
    <row r="17" spans="1:9">
      <c r="E17" s="6"/>
      <c r="F17" s="6"/>
      <c r="G17" s="6"/>
    </row>
    <row r="18" spans="1:9">
      <c r="C18" s="85" t="s">
        <v>24</v>
      </c>
      <c r="D18" s="3"/>
      <c r="E18" s="71" t="str">
        <f>+E6</f>
        <v>HY 2025</v>
      </c>
      <c r="F18" s="71"/>
      <c r="G18" s="38" t="str">
        <f>+G6</f>
        <v>HY 2026</v>
      </c>
    </row>
    <row r="19" spans="1:9" s="20" customFormat="1">
      <c r="A19" s="88"/>
      <c r="B19" s="3" t="s">
        <v>7</v>
      </c>
      <c r="C19" s="9" t="s">
        <v>25</v>
      </c>
      <c r="D19" s="10"/>
      <c r="E19" s="11">
        <v>1225.7749622294873</v>
      </c>
      <c r="F19" s="11"/>
      <c r="G19" s="41">
        <v>1345.3443767072799</v>
      </c>
      <c r="I19" s="99"/>
    </row>
    <row r="20" spans="1:9">
      <c r="C20" s="4"/>
      <c r="D20" s="5"/>
      <c r="E20" s="11"/>
      <c r="F20" s="11"/>
      <c r="G20" s="41"/>
    </row>
    <row r="21" spans="1:9">
      <c r="C21" s="4"/>
      <c r="D21" s="26" t="str">
        <f>D11</f>
        <v>FY 2024</v>
      </c>
      <c r="E21" s="71" t="str">
        <f>E11</f>
        <v>HY 2025</v>
      </c>
      <c r="F21" s="71" t="str">
        <f>F11</f>
        <v>FY 2025</v>
      </c>
      <c r="G21" s="42" t="str">
        <f>+G18</f>
        <v>HY 2026</v>
      </c>
    </row>
    <row r="22" spans="1:9">
      <c r="B22" s="2" t="s">
        <v>9</v>
      </c>
      <c r="C22" s="4" t="s">
        <v>17</v>
      </c>
      <c r="D22" s="12">
        <v>8833.4752530000005</v>
      </c>
      <c r="E22" s="6">
        <v>8405.9966967599994</v>
      </c>
      <c r="F22" s="6">
        <v>8604.4415307500003</v>
      </c>
      <c r="G22" s="39">
        <v>8969.434119219999</v>
      </c>
      <c r="I22" s="99"/>
    </row>
    <row r="23" spans="1:9">
      <c r="B23" s="2" t="s">
        <v>12</v>
      </c>
      <c r="C23" s="93" t="s">
        <v>26</v>
      </c>
      <c r="D23" s="12">
        <v>-15.49865224</v>
      </c>
      <c r="E23" s="6">
        <v>-15.69305224</v>
      </c>
      <c r="F23" s="6">
        <v>0</v>
      </c>
      <c r="G23" s="39">
        <v>0</v>
      </c>
      <c r="I23" s="99"/>
    </row>
    <row r="24" spans="1:9" ht="13.9" thickBot="1">
      <c r="B24" s="2" t="s">
        <v>16</v>
      </c>
      <c r="C24" s="94" t="s">
        <v>27</v>
      </c>
      <c r="D24" s="67">
        <v>25.608882999999999</v>
      </c>
      <c r="E24" s="68">
        <v>28.549211850000002</v>
      </c>
      <c r="F24" s="68">
        <v>51.896008999999999</v>
      </c>
      <c r="G24" s="69">
        <v>0</v>
      </c>
      <c r="I24" s="99"/>
    </row>
    <row r="25" spans="1:9" s="20" customFormat="1" ht="30.75" customHeight="1">
      <c r="A25" s="8" t="s">
        <v>28</v>
      </c>
      <c r="B25" s="2" t="s">
        <v>19</v>
      </c>
      <c r="C25" s="76" t="s">
        <v>29</v>
      </c>
      <c r="D25" s="70">
        <f>D22-D23-D24</f>
        <v>8823.3650222399992</v>
      </c>
      <c r="E25" s="70">
        <f>E22-E23-E24</f>
        <v>8393.1405371499986</v>
      </c>
      <c r="F25" s="70">
        <f>F22-F23-F24</f>
        <v>8552.5455217500003</v>
      </c>
      <c r="G25" s="41">
        <f>G22-G23-G24</f>
        <v>8969.434119219999</v>
      </c>
      <c r="I25" s="99"/>
    </row>
    <row r="26" spans="1:9">
      <c r="A26" s="8" t="s">
        <v>30</v>
      </c>
      <c r="B26" s="2" t="s">
        <v>22</v>
      </c>
      <c r="C26" s="9" t="s">
        <v>31</v>
      </c>
      <c r="D26" s="11"/>
      <c r="E26" s="11">
        <f>(D25+E25)/2</f>
        <v>8608.252779694998</v>
      </c>
      <c r="F26" s="11"/>
      <c r="G26" s="41">
        <f>(F25+G25)/2</f>
        <v>8760.9898204849997</v>
      </c>
      <c r="I26" s="99"/>
    </row>
    <row r="27" spans="1:9">
      <c r="G27" s="44"/>
    </row>
    <row r="28" spans="1:9">
      <c r="A28" s="8" t="s">
        <v>32</v>
      </c>
      <c r="B28" s="2" t="s">
        <v>33</v>
      </c>
      <c r="C28" s="9" t="s">
        <v>34</v>
      </c>
      <c r="D28" s="9"/>
      <c r="E28" s="15">
        <f>+E19/E26</f>
        <v>0.14239532615966211</v>
      </c>
      <c r="F28" s="15"/>
      <c r="G28" s="45">
        <f>+G19/G26</f>
        <v>0.15356077387073178</v>
      </c>
      <c r="I28" s="99"/>
    </row>
    <row r="29" spans="1:9">
      <c r="E29" s="1"/>
      <c r="F29" s="1"/>
      <c r="G29" s="46"/>
    </row>
    <row r="30" spans="1:9">
      <c r="E30" s="16"/>
      <c r="F30" s="16"/>
      <c r="G30" s="47"/>
    </row>
    <row r="31" spans="1:9">
      <c r="C31" s="85" t="s">
        <v>35</v>
      </c>
      <c r="E31" s="16"/>
      <c r="F31" s="71" t="str">
        <f>$F$11</f>
        <v>FY 2025</v>
      </c>
      <c r="G31" s="38" t="str">
        <f>+$G$6</f>
        <v>HY 2026</v>
      </c>
    </row>
    <row r="32" spans="1:9">
      <c r="B32" s="2" t="s">
        <v>7</v>
      </c>
      <c r="C32" s="4" t="s">
        <v>36</v>
      </c>
      <c r="D32" s="36"/>
      <c r="E32" s="16"/>
      <c r="F32" s="13">
        <v>506.81</v>
      </c>
      <c r="G32" s="43">
        <v>506.81</v>
      </c>
    </row>
    <row r="33" spans="1:7">
      <c r="B33" s="2" t="s">
        <v>9</v>
      </c>
      <c r="C33" s="4" t="s">
        <v>37</v>
      </c>
      <c r="D33" s="36"/>
      <c r="E33" s="16"/>
      <c r="F33" s="13">
        <v>500</v>
      </c>
      <c r="G33" s="43">
        <v>500</v>
      </c>
    </row>
    <row r="34" spans="1:7">
      <c r="B34" s="2" t="s">
        <v>12</v>
      </c>
      <c r="C34" s="4" t="s">
        <v>38</v>
      </c>
      <c r="D34" s="36"/>
      <c r="E34" s="16"/>
      <c r="F34" s="13">
        <v>500</v>
      </c>
      <c r="G34" s="40">
        <v>500</v>
      </c>
    </row>
    <row r="35" spans="1:7">
      <c r="A35" s="8" t="s">
        <v>39</v>
      </c>
      <c r="B35" s="2" t="s">
        <v>16</v>
      </c>
      <c r="C35" s="32" t="s">
        <v>40</v>
      </c>
      <c r="D35" s="36"/>
      <c r="E35" s="16"/>
      <c r="F35" s="35">
        <f>+F32+F33+F34</f>
        <v>1506.81</v>
      </c>
      <c r="G35" s="48">
        <f>+G32+G33+G34</f>
        <v>1506.81</v>
      </c>
    </row>
    <row r="36" spans="1:7">
      <c r="B36" s="2" t="s">
        <v>19</v>
      </c>
      <c r="C36" s="4" t="s">
        <v>41</v>
      </c>
      <c r="E36" s="16"/>
      <c r="F36" s="13">
        <v>497.18189955000003</v>
      </c>
      <c r="G36" s="43">
        <v>497.63791524999999</v>
      </c>
    </row>
    <row r="37" spans="1:7">
      <c r="B37" s="2" t="s">
        <v>22</v>
      </c>
      <c r="C37" s="93" t="s">
        <v>42</v>
      </c>
      <c r="E37" s="16"/>
      <c r="F37" s="13">
        <v>989.48900746000004</v>
      </c>
      <c r="G37" s="43">
        <v>989.53277642</v>
      </c>
    </row>
    <row r="38" spans="1:7">
      <c r="B38" s="2" t="s">
        <v>43</v>
      </c>
      <c r="C38" s="4" t="s">
        <v>44</v>
      </c>
      <c r="E38" s="16"/>
      <c r="F38" s="7">
        <v>600</v>
      </c>
      <c r="G38" s="40">
        <v>600</v>
      </c>
    </row>
    <row r="39" spans="1:7">
      <c r="A39" s="8" t="s">
        <v>45</v>
      </c>
      <c r="B39" s="2" t="s">
        <v>33</v>
      </c>
      <c r="C39" s="9" t="s">
        <v>46</v>
      </c>
      <c r="E39" s="16"/>
      <c r="F39" s="17">
        <f>F35+F36+F37+F38</f>
        <v>3593.48090701</v>
      </c>
      <c r="G39" s="49">
        <f>G35+G36+G37+G38</f>
        <v>3593.9806916699999</v>
      </c>
    </row>
    <row r="40" spans="1:7">
      <c r="C40" s="4"/>
      <c r="E40" s="16"/>
      <c r="F40" s="13"/>
      <c r="G40" s="43"/>
    </row>
    <row r="41" spans="1:7">
      <c r="B41" s="2" t="s">
        <v>47</v>
      </c>
      <c r="C41" s="4" t="s">
        <v>17</v>
      </c>
      <c r="E41" s="16"/>
      <c r="F41" s="13">
        <v>8604.4415307500003</v>
      </c>
      <c r="G41" s="43">
        <v>8969.434119219999</v>
      </c>
    </row>
    <row r="42" spans="1:7">
      <c r="B42" s="2" t="s">
        <v>48</v>
      </c>
      <c r="C42" s="4" t="s">
        <v>49</v>
      </c>
      <c r="E42" s="16"/>
      <c r="F42" s="7">
        <v>4433.4246500671397</v>
      </c>
      <c r="G42" s="40">
        <v>4529.79609735338</v>
      </c>
    </row>
    <row r="43" spans="1:7">
      <c r="A43" s="8" t="s">
        <v>50</v>
      </c>
      <c r="B43" s="2" t="s">
        <v>51</v>
      </c>
      <c r="C43" s="9" t="s">
        <v>52</v>
      </c>
      <c r="E43" s="16"/>
      <c r="F43" s="17">
        <f>+F41+F42</f>
        <v>13037.86618081714</v>
      </c>
      <c r="G43" s="49">
        <f>+G41+G42</f>
        <v>13499.230216573378</v>
      </c>
    </row>
    <row r="44" spans="1:7">
      <c r="C44" s="4"/>
      <c r="E44" s="16"/>
      <c r="F44" s="13"/>
      <c r="G44" s="43"/>
    </row>
    <row r="45" spans="1:7">
      <c r="A45" s="8" t="s">
        <v>53</v>
      </c>
      <c r="B45" s="2" t="s">
        <v>54</v>
      </c>
      <c r="C45" s="9" t="s">
        <v>55</v>
      </c>
      <c r="E45" s="16"/>
      <c r="F45" s="18">
        <f>F39/(F43+F39)</f>
        <v>0.21606673759097664</v>
      </c>
      <c r="G45" s="50">
        <f>G39/(G43+G39)</f>
        <v>0.21025778661262323</v>
      </c>
    </row>
    <row r="46" spans="1:7">
      <c r="D46" s="18"/>
      <c r="E46" s="16"/>
      <c r="F46" s="25"/>
    </row>
    <row r="47" spans="1:7">
      <c r="D47" s="18"/>
    </row>
    <row r="48" spans="1:7">
      <c r="C48" s="85" t="s">
        <v>56</v>
      </c>
      <c r="D48" s="18"/>
      <c r="F48" s="71" t="str">
        <f>$F$11</f>
        <v>FY 2025</v>
      </c>
      <c r="G48" s="38" t="str">
        <f>+$G$6</f>
        <v>HY 2026</v>
      </c>
    </row>
    <row r="49" spans="1:7">
      <c r="B49" s="2" t="s">
        <v>7</v>
      </c>
      <c r="C49" s="4" t="s">
        <v>57</v>
      </c>
      <c r="D49" s="18"/>
      <c r="F49" s="35">
        <v>72.5</v>
      </c>
      <c r="G49" s="48">
        <v>44.06127086</v>
      </c>
    </row>
    <row r="50" spans="1:7">
      <c r="B50" s="2" t="s">
        <v>9</v>
      </c>
      <c r="C50" s="4" t="s">
        <v>58</v>
      </c>
      <c r="D50" s="18"/>
      <c r="F50" s="13">
        <v>102.20317181999999</v>
      </c>
      <c r="G50" s="43">
        <v>43.080479450000006</v>
      </c>
    </row>
    <row r="51" spans="1:7">
      <c r="B51" s="2" t="s">
        <v>12</v>
      </c>
      <c r="C51" s="4" t="s">
        <v>44</v>
      </c>
      <c r="D51" s="18"/>
      <c r="F51" s="7">
        <v>21.75</v>
      </c>
      <c r="G51" s="40">
        <v>10.785616440000002</v>
      </c>
    </row>
    <row r="52" spans="1:7">
      <c r="A52" s="8" t="s">
        <v>39</v>
      </c>
      <c r="B52" s="2" t="s">
        <v>16</v>
      </c>
      <c r="C52" s="9" t="s">
        <v>59</v>
      </c>
      <c r="D52" s="18"/>
      <c r="F52" s="11">
        <f>F49+F50+F51</f>
        <v>196.45317181999999</v>
      </c>
      <c r="G52" s="41">
        <f>G49+G50+G51</f>
        <v>97.927366750000004</v>
      </c>
    </row>
    <row r="53" spans="1:7">
      <c r="C53" s="9"/>
      <c r="D53" s="18"/>
      <c r="F53" s="6"/>
      <c r="G53" s="52"/>
    </row>
    <row r="54" spans="1:7">
      <c r="B54" s="2" t="s">
        <v>19</v>
      </c>
      <c r="C54" s="4" t="s">
        <v>60</v>
      </c>
      <c r="D54" s="34"/>
      <c r="F54" s="6">
        <v>1636.605693</v>
      </c>
      <c r="G54" s="53">
        <v>901.09428181999988</v>
      </c>
    </row>
    <row r="55" spans="1:7">
      <c r="B55" s="2" t="s">
        <v>22</v>
      </c>
      <c r="C55" s="4" t="s">
        <v>59</v>
      </c>
      <c r="D55" s="18"/>
      <c r="F55" s="7">
        <f>+F52</f>
        <v>196.45317181999999</v>
      </c>
      <c r="G55" s="54">
        <f>+G52</f>
        <v>97.927366750000004</v>
      </c>
    </row>
    <row r="56" spans="1:7">
      <c r="A56" s="8" t="s">
        <v>61</v>
      </c>
      <c r="B56" s="2" t="s">
        <v>43</v>
      </c>
      <c r="C56" s="9" t="s">
        <v>62</v>
      </c>
      <c r="D56" s="18"/>
      <c r="F56" s="11">
        <f>F54+F55</f>
        <v>1833.0588648200001</v>
      </c>
      <c r="G56" s="55">
        <f>G54+G55</f>
        <v>999.02164856999991</v>
      </c>
    </row>
    <row r="57" spans="1:7">
      <c r="C57" s="4"/>
      <c r="D57" s="18"/>
      <c r="G57" s="52"/>
    </row>
    <row r="58" spans="1:7">
      <c r="A58" s="8" t="s">
        <v>63</v>
      </c>
      <c r="B58" s="2" t="s">
        <v>33</v>
      </c>
      <c r="C58" s="9" t="s">
        <v>64</v>
      </c>
      <c r="D58" s="18"/>
      <c r="F58" s="19">
        <f>F56/F52</f>
        <v>9.3307674691021951</v>
      </c>
      <c r="G58" s="56">
        <f>G56/G52</f>
        <v>10.201659471967778</v>
      </c>
    </row>
    <row r="59" spans="1:7">
      <c r="D59" s="20"/>
      <c r="E59" s="86"/>
      <c r="F59" s="86"/>
      <c r="G59" s="57"/>
    </row>
    <row r="60" spans="1:7">
      <c r="D60" s="20"/>
    </row>
    <row r="61" spans="1:7">
      <c r="C61" s="85" t="s">
        <v>65</v>
      </c>
      <c r="D61" s="9"/>
      <c r="F61" s="26" t="str">
        <f>$F$11</f>
        <v>FY 2025</v>
      </c>
      <c r="G61" s="38" t="str">
        <f>+$G$6</f>
        <v>HY 2026</v>
      </c>
    </row>
    <row r="62" spans="1:7">
      <c r="B62" s="2" t="s">
        <v>7</v>
      </c>
      <c r="C62" s="4" t="s">
        <v>17</v>
      </c>
      <c r="D62" s="4"/>
      <c r="F62" s="13">
        <v>8604.4415307500003</v>
      </c>
      <c r="G62" s="43">
        <v>8969.434119219999</v>
      </c>
    </row>
    <row r="63" spans="1:7">
      <c r="B63" s="2" t="s">
        <v>9</v>
      </c>
      <c r="C63" s="32" t="s">
        <v>66</v>
      </c>
      <c r="D63" s="4"/>
      <c r="F63" s="13">
        <v>2993.48090701</v>
      </c>
      <c r="G63" s="43">
        <v>2993.9806916699999</v>
      </c>
    </row>
    <row r="64" spans="1:7">
      <c r="B64" s="2" t="s">
        <v>12</v>
      </c>
      <c r="C64" s="4" t="s">
        <v>49</v>
      </c>
      <c r="D64" s="4"/>
      <c r="F64" s="7">
        <v>4433.4246500671397</v>
      </c>
      <c r="G64" s="40">
        <v>4529.79609735338</v>
      </c>
    </row>
    <row r="65" spans="1:9">
      <c r="A65" s="8" t="s">
        <v>39</v>
      </c>
      <c r="B65" s="2" t="s">
        <v>16</v>
      </c>
      <c r="C65" s="33" t="s">
        <v>67</v>
      </c>
      <c r="D65" s="9"/>
      <c r="F65" s="17">
        <f>F62+F63+F64</f>
        <v>16031.34708782714</v>
      </c>
      <c r="G65" s="49">
        <f>G62+G63+G64</f>
        <v>16493.210908243378</v>
      </c>
    </row>
    <row r="66" spans="1:9">
      <c r="C66" s="32"/>
      <c r="D66" s="4"/>
      <c r="F66" s="13"/>
      <c r="G66" s="43"/>
    </row>
    <row r="67" spans="1:9">
      <c r="B67" s="2" t="s">
        <v>19</v>
      </c>
      <c r="C67" s="9" t="s">
        <v>68</v>
      </c>
      <c r="D67" s="9"/>
      <c r="F67" s="17">
        <v>15204.16854806714</v>
      </c>
      <c r="G67" s="49">
        <v>15343.140009413379</v>
      </c>
      <c r="H67" s="37"/>
    </row>
    <row r="68" spans="1:9">
      <c r="C68" s="32"/>
      <c r="D68" s="4"/>
      <c r="F68" s="21"/>
      <c r="G68" s="58"/>
    </row>
    <row r="69" spans="1:9">
      <c r="A69" s="8" t="s">
        <v>69</v>
      </c>
      <c r="B69" s="2" t="s">
        <v>22</v>
      </c>
      <c r="C69" s="33" t="s">
        <v>70</v>
      </c>
      <c r="D69" s="9"/>
      <c r="F69" s="15">
        <f>F67/F65</f>
        <v>0.94840243086071729</v>
      </c>
      <c r="G69" s="45">
        <f>G67/G65</f>
        <v>0.93027004230842714</v>
      </c>
    </row>
    <row r="70" spans="1:9">
      <c r="A70" s="8" t="s">
        <v>71</v>
      </c>
      <c r="B70" s="2" t="s">
        <v>43</v>
      </c>
      <c r="C70" s="33" t="s">
        <v>72</v>
      </c>
      <c r="D70" s="9"/>
      <c r="F70" s="22">
        <f>F67-F65</f>
        <v>-827.17853975999969</v>
      </c>
      <c r="G70" s="59">
        <f>G67-G65</f>
        <v>-1150.0708988299994</v>
      </c>
    </row>
    <row r="71" spans="1:9">
      <c r="D71" s="9"/>
      <c r="E71" s="22"/>
      <c r="F71" s="22"/>
      <c r="G71" s="60"/>
    </row>
    <row r="72" spans="1:9">
      <c r="D72" s="9"/>
      <c r="E72" s="22"/>
      <c r="F72" s="22"/>
      <c r="G72" s="60"/>
    </row>
    <row r="73" spans="1:9">
      <c r="C73" s="85" t="s">
        <v>73</v>
      </c>
      <c r="D73" s="9"/>
      <c r="E73" s="22"/>
      <c r="F73" s="26" t="str">
        <f>$F$11</f>
        <v>FY 2025</v>
      </c>
      <c r="G73" s="38" t="str">
        <f>+$G$6</f>
        <v>HY 2026</v>
      </c>
    </row>
    <row r="74" spans="1:9">
      <c r="B74" s="2" t="s">
        <v>7</v>
      </c>
      <c r="C74" s="77" t="s">
        <v>74</v>
      </c>
      <c r="D74" s="4"/>
      <c r="E74" s="22"/>
      <c r="F74" s="24">
        <v>13006.9</v>
      </c>
      <c r="G74" s="61">
        <v>13444</v>
      </c>
    </row>
    <row r="75" spans="1:9">
      <c r="B75" s="2" t="s">
        <v>9</v>
      </c>
      <c r="C75" s="77" t="s">
        <v>75</v>
      </c>
      <c r="D75" s="4"/>
      <c r="E75" s="22"/>
      <c r="F75" s="28">
        <v>5965.9</v>
      </c>
      <c r="G75" s="63">
        <v>6058.894957999999</v>
      </c>
    </row>
    <row r="76" spans="1:9">
      <c r="A76" s="8" t="s">
        <v>76</v>
      </c>
      <c r="B76" s="2" t="s">
        <v>12</v>
      </c>
      <c r="C76" s="9" t="s">
        <v>77</v>
      </c>
      <c r="D76" s="4"/>
      <c r="E76" s="22"/>
      <c r="F76" s="92">
        <f>F74/F75</f>
        <v>2.1802075126971623</v>
      </c>
      <c r="G76" s="62">
        <f>G74/G75</f>
        <v>2.2188864624974083</v>
      </c>
    </row>
    <row r="77" spans="1:9">
      <c r="D77" s="23"/>
      <c r="E77" s="22"/>
      <c r="F77" s="22"/>
      <c r="G77" s="57"/>
    </row>
    <row r="78" spans="1:9">
      <c r="D78" s="23"/>
      <c r="E78" s="22"/>
      <c r="F78" s="22"/>
      <c r="G78" s="57"/>
    </row>
    <row r="79" spans="1:9">
      <c r="C79" s="85" t="s">
        <v>78</v>
      </c>
      <c r="D79" s="23"/>
      <c r="E79" s="22"/>
      <c r="F79" s="26" t="str">
        <f>E$6</f>
        <v>HY 2025</v>
      </c>
      <c r="G79" s="38" t="str">
        <f>+$G$6</f>
        <v>HY 2026</v>
      </c>
    </row>
    <row r="80" spans="1:9">
      <c r="B80" s="2" t="s">
        <v>7</v>
      </c>
      <c r="C80" s="4" t="s">
        <v>79</v>
      </c>
      <c r="D80" s="27"/>
      <c r="E80" s="22"/>
      <c r="F80" s="24">
        <v>1021.3151224400001</v>
      </c>
      <c r="G80" s="61">
        <v>1107.9613843299999</v>
      </c>
      <c r="I80" s="99"/>
    </row>
    <row r="81" spans="1:10">
      <c r="B81" s="2" t="s">
        <v>9</v>
      </c>
      <c r="C81" s="31" t="s">
        <v>80</v>
      </c>
      <c r="D81" s="27"/>
      <c r="E81" s="22"/>
      <c r="F81" s="24">
        <v>-14.507409279999999</v>
      </c>
      <c r="G81" s="61">
        <v>-6.2765213800000001</v>
      </c>
      <c r="I81" s="99"/>
    </row>
    <row r="82" spans="1:10">
      <c r="B82" s="2" t="s">
        <v>12</v>
      </c>
      <c r="C82" s="31" t="s">
        <v>81</v>
      </c>
      <c r="D82" s="27"/>
      <c r="E82" s="22"/>
      <c r="F82" s="28">
        <v>9.1442591699999998</v>
      </c>
      <c r="G82" s="63">
        <v>-7.1381719999999996E-2</v>
      </c>
      <c r="I82" s="99"/>
    </row>
    <row r="83" spans="1:10">
      <c r="A83" s="8" t="s">
        <v>39</v>
      </c>
      <c r="B83" s="2" t="s">
        <v>16</v>
      </c>
      <c r="C83" s="87" t="s">
        <v>82</v>
      </c>
      <c r="D83" s="23"/>
      <c r="E83" s="22"/>
      <c r="F83" s="22">
        <f>+F80+F81+F82</f>
        <v>1015.9519723300001</v>
      </c>
      <c r="G83" s="59">
        <f>+G80+G81+G82</f>
        <v>1101.6134812299997</v>
      </c>
      <c r="I83" s="99"/>
    </row>
    <row r="84" spans="1:10">
      <c r="C84" s="4"/>
      <c r="D84" s="27"/>
      <c r="E84" s="22"/>
      <c r="G84" s="61"/>
    </row>
    <row r="85" spans="1:10">
      <c r="B85" s="2" t="s">
        <v>19</v>
      </c>
      <c r="C85" s="89" t="s">
        <v>83</v>
      </c>
      <c r="D85" s="27"/>
      <c r="E85" s="22"/>
      <c r="F85" s="24">
        <v>-797.40500515999997</v>
      </c>
      <c r="G85" s="61">
        <v>-838.71182225999996</v>
      </c>
      <c r="I85" s="99"/>
    </row>
    <row r="86" spans="1:10">
      <c r="B86" s="2" t="s">
        <v>22</v>
      </c>
      <c r="C86" s="77" t="s">
        <v>84</v>
      </c>
      <c r="E86" s="22"/>
      <c r="F86" s="28">
        <v>14.285002460000001</v>
      </c>
      <c r="G86" s="63">
        <v>6.00541371</v>
      </c>
      <c r="I86" s="99"/>
    </row>
    <row r="87" spans="1:10" s="20" customFormat="1">
      <c r="A87" s="8" t="s">
        <v>61</v>
      </c>
      <c r="B87" s="2" t="s">
        <v>43</v>
      </c>
      <c r="C87" s="78" t="s">
        <v>85</v>
      </c>
      <c r="E87" s="22"/>
      <c r="F87" s="22">
        <f>+F85+F86</f>
        <v>-783.12000269999999</v>
      </c>
      <c r="G87" s="59">
        <f>+G85+G86</f>
        <v>-832.70640854999999</v>
      </c>
      <c r="I87" s="99"/>
      <c r="J87" s="1"/>
    </row>
    <row r="88" spans="1:10">
      <c r="C88" s="77"/>
      <c r="E88" s="22"/>
      <c r="F88" s="24"/>
      <c r="G88" s="61"/>
    </row>
    <row r="89" spans="1:10">
      <c r="B89" s="2" t="s">
        <v>33</v>
      </c>
      <c r="C89" s="77" t="s">
        <v>86</v>
      </c>
      <c r="E89" s="22"/>
      <c r="F89" s="24">
        <v>20.687245799999999</v>
      </c>
      <c r="G89" s="61">
        <v>22.717553840000001</v>
      </c>
      <c r="I89" s="99"/>
    </row>
    <row r="90" spans="1:10">
      <c r="B90" s="2" t="s">
        <v>47</v>
      </c>
      <c r="C90" s="77" t="s">
        <v>87</v>
      </c>
      <c r="E90" s="22"/>
      <c r="F90" s="28">
        <v>25.570112039999998</v>
      </c>
      <c r="G90" s="63">
        <v>-2.0163677400000002</v>
      </c>
      <c r="I90" s="99"/>
    </row>
    <row r="91" spans="1:10" s="20" customFormat="1">
      <c r="A91" s="8" t="s">
        <v>88</v>
      </c>
      <c r="B91" s="3" t="s">
        <v>48</v>
      </c>
      <c r="C91" s="78" t="s">
        <v>89</v>
      </c>
      <c r="E91" s="22"/>
      <c r="F91" s="22">
        <f>F89+F90</f>
        <v>46.257357839999997</v>
      </c>
      <c r="G91" s="59">
        <f>G89+G90</f>
        <v>20.701186100000001</v>
      </c>
      <c r="I91" s="99"/>
    </row>
    <row r="92" spans="1:10">
      <c r="C92" s="4"/>
      <c r="E92" s="22"/>
      <c r="F92" s="24"/>
      <c r="G92" s="61"/>
    </row>
    <row r="93" spans="1:10">
      <c r="A93" s="8" t="s">
        <v>90</v>
      </c>
      <c r="B93" s="2" t="s">
        <v>51</v>
      </c>
      <c r="C93" s="9" t="s">
        <v>91</v>
      </c>
      <c r="D93" s="20"/>
      <c r="E93" s="22"/>
      <c r="F93" s="22">
        <f>+F87+F91</f>
        <v>-736.86264486000005</v>
      </c>
      <c r="G93" s="59">
        <f>+G87+G91</f>
        <v>-812.00522245000002</v>
      </c>
      <c r="I93" s="99"/>
    </row>
    <row r="94" spans="1:10">
      <c r="E94" s="22"/>
      <c r="F94" s="24"/>
      <c r="G94" s="61"/>
    </row>
    <row r="95" spans="1:10" s="20" customFormat="1">
      <c r="A95" s="88"/>
      <c r="B95" s="3" t="s">
        <v>54</v>
      </c>
      <c r="C95" s="78" t="s">
        <v>92</v>
      </c>
      <c r="E95" s="22"/>
      <c r="F95" s="22">
        <v>-191.15135655</v>
      </c>
      <c r="G95" s="59">
        <v>-215.83500879000002</v>
      </c>
      <c r="I95" s="99"/>
    </row>
    <row r="96" spans="1:10">
      <c r="C96" s="78"/>
      <c r="D96" s="20"/>
      <c r="E96" s="22"/>
      <c r="F96" s="22"/>
      <c r="G96" s="59"/>
    </row>
    <row r="97" spans="1:9">
      <c r="B97" s="2" t="s">
        <v>93</v>
      </c>
      <c r="C97" s="90" t="s">
        <v>94</v>
      </c>
      <c r="E97" s="22"/>
      <c r="F97" s="24">
        <v>-127.95595041</v>
      </c>
      <c r="G97" s="61">
        <v>-141.06752455</v>
      </c>
    </row>
    <row r="98" spans="1:9">
      <c r="A98" s="8" t="s">
        <v>95</v>
      </c>
      <c r="B98" s="2" t="s">
        <v>96</v>
      </c>
      <c r="C98" s="79" t="s">
        <v>97</v>
      </c>
      <c r="E98" s="22"/>
      <c r="F98" s="24">
        <v>-63.195406140000003</v>
      </c>
      <c r="G98" s="61">
        <v>-74.767484240000016</v>
      </c>
    </row>
    <row r="99" spans="1:9">
      <c r="E99" s="22"/>
      <c r="F99" s="24"/>
      <c r="G99" s="61"/>
    </row>
    <row r="100" spans="1:9">
      <c r="A100" s="8" t="s">
        <v>98</v>
      </c>
      <c r="B100" s="2" t="s">
        <v>99</v>
      </c>
      <c r="C100" s="77" t="s">
        <v>100</v>
      </c>
      <c r="E100" s="22"/>
      <c r="F100" s="16">
        <f>-F93/F83</f>
        <v>0.72529279427458349</v>
      </c>
      <c r="G100" s="64">
        <f>-G93/G83</f>
        <v>0.73710537886969263</v>
      </c>
    </row>
    <row r="101" spans="1:9">
      <c r="A101" s="8" t="s">
        <v>101</v>
      </c>
      <c r="B101" s="2" t="s">
        <v>102</v>
      </c>
      <c r="C101" s="77" t="s">
        <v>103</v>
      </c>
      <c r="E101" s="22"/>
      <c r="F101" s="16">
        <f>-F97/F83</f>
        <v>0.12594684974777284</v>
      </c>
      <c r="G101" s="64">
        <f>-G97/G83</f>
        <v>0.12805537237297779</v>
      </c>
    </row>
    <row r="102" spans="1:9">
      <c r="A102" s="8" t="s">
        <v>104</v>
      </c>
      <c r="B102" s="2" t="s">
        <v>105</v>
      </c>
      <c r="C102" s="77" t="s">
        <v>106</v>
      </c>
      <c r="E102" s="22"/>
      <c r="F102" s="16">
        <f>-F98/F83</f>
        <v>6.2203143318937282E-2</v>
      </c>
      <c r="G102" s="64">
        <f>-G98/G83</f>
        <v>6.7870887125054832E-2</v>
      </c>
    </row>
    <row r="103" spans="1:9">
      <c r="A103" s="8" t="s">
        <v>107</v>
      </c>
      <c r="B103" s="2" t="s">
        <v>108</v>
      </c>
      <c r="C103" s="78" t="s">
        <v>109</v>
      </c>
      <c r="D103" s="20"/>
      <c r="E103" s="22"/>
      <c r="F103" s="29">
        <f>F100+F101+F102</f>
        <v>0.91344278734129358</v>
      </c>
      <c r="G103" s="45">
        <f>G100+G101+G102</f>
        <v>0.93303163836772529</v>
      </c>
      <c r="H103" s="72"/>
    </row>
    <row r="104" spans="1:9">
      <c r="E104" s="96"/>
      <c r="F104" s="96"/>
      <c r="G104" s="95"/>
    </row>
    <row r="106" spans="1:9">
      <c r="C106" s="85" t="s">
        <v>110</v>
      </c>
      <c r="D106" s="23"/>
      <c r="F106" s="26" t="str">
        <f>E$6</f>
        <v>HY 2025</v>
      </c>
      <c r="G106" s="38" t="str">
        <f>+$G$6</f>
        <v>HY 2026</v>
      </c>
    </row>
    <row r="107" spans="1:9">
      <c r="B107" s="2" t="s">
        <v>7</v>
      </c>
      <c r="C107" s="4" t="s">
        <v>111</v>
      </c>
      <c r="D107" s="27"/>
      <c r="F107" s="24">
        <v>1070.10695704</v>
      </c>
      <c r="G107" s="61">
        <v>1114.85144567</v>
      </c>
      <c r="I107" s="99"/>
    </row>
    <row r="108" spans="1:9">
      <c r="B108" s="2" t="s">
        <v>9</v>
      </c>
      <c r="C108" s="31" t="s">
        <v>112</v>
      </c>
      <c r="D108" s="27"/>
      <c r="F108" s="28">
        <v>-52.053014109999999</v>
      </c>
      <c r="G108" s="63">
        <v>-48.146224079999996</v>
      </c>
      <c r="I108" s="99"/>
    </row>
    <row r="109" spans="1:9">
      <c r="A109" s="8" t="s">
        <v>11</v>
      </c>
      <c r="B109" s="2" t="s">
        <v>12</v>
      </c>
      <c r="C109" s="87" t="s">
        <v>113</v>
      </c>
      <c r="D109" s="23"/>
      <c r="F109" s="22">
        <f>+F107+F108</f>
        <v>1018.0539429299999</v>
      </c>
      <c r="G109" s="59">
        <f>+G107+G108</f>
        <v>1066.7052215900001</v>
      </c>
      <c r="I109" s="99"/>
    </row>
    <row r="110" spans="1:9">
      <c r="C110" s="4"/>
      <c r="D110" s="27"/>
      <c r="G110" s="61"/>
    </row>
    <row r="111" spans="1:9">
      <c r="B111" s="2" t="s">
        <v>16</v>
      </c>
      <c r="C111" s="89" t="s">
        <v>114</v>
      </c>
      <c r="D111" s="27"/>
      <c r="F111" s="24">
        <v>-601.70596786999999</v>
      </c>
      <c r="G111" s="61">
        <v>-632.02289202999998</v>
      </c>
      <c r="I111" s="99"/>
    </row>
    <row r="112" spans="1:9">
      <c r="B112" s="2" t="s">
        <v>19</v>
      </c>
      <c r="C112" s="77" t="s">
        <v>115</v>
      </c>
      <c r="F112" s="28">
        <v>21.150392480000001</v>
      </c>
      <c r="G112" s="63">
        <v>25.518379960000001</v>
      </c>
      <c r="I112" s="99"/>
    </row>
    <row r="113" spans="1:9" s="20" customFormat="1">
      <c r="A113" s="8" t="s">
        <v>116</v>
      </c>
      <c r="B113" s="2" t="s">
        <v>22</v>
      </c>
      <c r="C113" s="78" t="s">
        <v>117</v>
      </c>
      <c r="E113" s="14"/>
      <c r="F113" s="22">
        <f>+F111+F112</f>
        <v>-580.55557538999994</v>
      </c>
      <c r="G113" s="59">
        <f>+G111+G112</f>
        <v>-606.50451207000003</v>
      </c>
      <c r="I113" s="99"/>
    </row>
    <row r="114" spans="1:9">
      <c r="C114" s="77"/>
      <c r="F114" s="24"/>
      <c r="G114" s="61"/>
    </row>
    <row r="115" spans="1:9">
      <c r="B115" s="2" t="s">
        <v>43</v>
      </c>
      <c r="C115" s="77" t="s">
        <v>118</v>
      </c>
      <c r="F115" s="28">
        <v>0</v>
      </c>
      <c r="G115" s="63">
        <v>0</v>
      </c>
      <c r="I115" s="99"/>
    </row>
    <row r="116" spans="1:9">
      <c r="A116" s="8" t="s">
        <v>119</v>
      </c>
      <c r="B116" s="2" t="s">
        <v>33</v>
      </c>
      <c r="C116" s="9" t="s">
        <v>120</v>
      </c>
      <c r="D116" s="20"/>
      <c r="F116" s="22">
        <f>+F113+F115</f>
        <v>-580.55557538999994</v>
      </c>
      <c r="G116" s="59">
        <f>+G113+G115</f>
        <v>-606.50451207000003</v>
      </c>
      <c r="I116" s="99"/>
    </row>
    <row r="117" spans="1:9">
      <c r="C117" s="77"/>
      <c r="F117" s="24"/>
      <c r="G117" s="61"/>
    </row>
    <row r="118" spans="1:9">
      <c r="B118" s="2" t="s">
        <v>47</v>
      </c>
      <c r="C118" s="77" t="s">
        <v>92</v>
      </c>
      <c r="F118" s="24">
        <v>-349.86607552999999</v>
      </c>
      <c r="G118" s="61">
        <v>-352.00261864000004</v>
      </c>
      <c r="I118" s="99"/>
    </row>
    <row r="119" spans="1:9">
      <c r="C119" s="78"/>
      <c r="D119" s="20"/>
      <c r="F119" s="22"/>
      <c r="G119" s="59"/>
    </row>
    <row r="120" spans="1:9">
      <c r="B120" s="2" t="s">
        <v>48</v>
      </c>
      <c r="C120" s="90" t="s">
        <v>94</v>
      </c>
      <c r="F120" s="24">
        <v>-266.17436749000001</v>
      </c>
      <c r="G120" s="61">
        <v>-276.45489697000005</v>
      </c>
      <c r="I120" s="99"/>
    </row>
    <row r="121" spans="1:9">
      <c r="A121" s="8" t="s">
        <v>121</v>
      </c>
      <c r="B121" s="2" t="s">
        <v>51</v>
      </c>
      <c r="C121" s="79" t="s">
        <v>97</v>
      </c>
      <c r="F121" s="24">
        <v>-83.69170803999998</v>
      </c>
      <c r="G121" s="61">
        <v>-75.547721669999987</v>
      </c>
      <c r="I121" s="99"/>
    </row>
    <row r="122" spans="1:9">
      <c r="F122" s="24"/>
      <c r="G122" s="61"/>
    </row>
    <row r="123" spans="1:9">
      <c r="A123" s="8" t="s">
        <v>122</v>
      </c>
      <c r="B123" s="2" t="s">
        <v>54</v>
      </c>
      <c r="C123" s="77" t="s">
        <v>123</v>
      </c>
      <c r="F123" s="16">
        <f>-F116/F109</f>
        <v>0.57026013152027855</v>
      </c>
      <c r="G123" s="64">
        <f>-G116/G109</f>
        <v>0.56857742869765082</v>
      </c>
    </row>
    <row r="124" spans="1:9">
      <c r="A124" s="8" t="s">
        <v>124</v>
      </c>
      <c r="B124" s="2" t="s">
        <v>93</v>
      </c>
      <c r="C124" s="77" t="s">
        <v>125</v>
      </c>
      <c r="F124" s="16">
        <f>-F120/F109</f>
        <v>0.26145409026553107</v>
      </c>
      <c r="G124" s="64">
        <f>-G120/G109</f>
        <v>0.2591670982522466</v>
      </c>
    </row>
    <row r="125" spans="1:9">
      <c r="A125" s="8" t="s">
        <v>126</v>
      </c>
      <c r="B125" s="2" t="s">
        <v>96</v>
      </c>
      <c r="C125" s="77" t="s">
        <v>106</v>
      </c>
      <c r="F125" s="16">
        <f>-F121/F109</f>
        <v>8.2207537843360143E-2</v>
      </c>
      <c r="G125" s="64">
        <f>-G121/G109</f>
        <v>7.0823429135736984E-2</v>
      </c>
    </row>
    <row r="126" spans="1:9">
      <c r="A126" s="8" t="s">
        <v>127</v>
      </c>
      <c r="B126" s="2" t="s">
        <v>99</v>
      </c>
      <c r="C126" s="78" t="s">
        <v>128</v>
      </c>
      <c r="D126" s="20"/>
      <c r="F126" s="29">
        <f>F123+F124+F125</f>
        <v>0.91392175962916966</v>
      </c>
      <c r="G126" s="45">
        <f>G123+G124+G125</f>
        <v>0.89856795608563444</v>
      </c>
      <c r="H126" s="72"/>
    </row>
    <row r="127" spans="1:9">
      <c r="E127" s="16"/>
      <c r="F127" s="97"/>
      <c r="G127" s="95"/>
    </row>
    <row r="129" spans="1:9">
      <c r="C129" s="85" t="s">
        <v>129</v>
      </c>
      <c r="D129" s="23"/>
      <c r="F129" s="26" t="str">
        <f>E$6</f>
        <v>HY 2025</v>
      </c>
      <c r="G129" s="38" t="str">
        <f>+$G$6</f>
        <v>HY 2026</v>
      </c>
    </row>
    <row r="130" spans="1:9">
      <c r="B130" s="2" t="s">
        <v>7</v>
      </c>
      <c r="C130" s="4" t="s">
        <v>111</v>
      </c>
      <c r="D130" s="27"/>
      <c r="F130" s="24">
        <v>858.064796</v>
      </c>
      <c r="G130" s="61">
        <v>947.21827199999996</v>
      </c>
    </row>
    <row r="131" spans="1:9">
      <c r="B131" s="2" t="s">
        <v>9</v>
      </c>
      <c r="C131" s="31" t="s">
        <v>112</v>
      </c>
      <c r="D131" s="27"/>
      <c r="F131" s="28">
        <v>-0.16080800000000001</v>
      </c>
      <c r="G131" s="63">
        <v>-0.15470500000000001</v>
      </c>
    </row>
    <row r="132" spans="1:9">
      <c r="A132" s="8" t="s">
        <v>11</v>
      </c>
      <c r="B132" s="2" t="s">
        <v>12</v>
      </c>
      <c r="C132" s="87" t="s">
        <v>113</v>
      </c>
      <c r="D132" s="23"/>
      <c r="F132" s="22">
        <f>+F130+F131</f>
        <v>857.90398800000003</v>
      </c>
      <c r="G132" s="59">
        <f>+G130+G131</f>
        <v>947.06356699999992</v>
      </c>
    </row>
    <row r="133" spans="1:9">
      <c r="C133" s="4"/>
      <c r="D133" s="27"/>
      <c r="G133" s="61"/>
    </row>
    <row r="134" spans="1:9">
      <c r="B134" s="2" t="s">
        <v>16</v>
      </c>
      <c r="C134" s="89" t="s">
        <v>114</v>
      </c>
      <c r="D134" s="27"/>
      <c r="F134" s="24">
        <v>-824.46748480999997</v>
      </c>
      <c r="G134" s="61">
        <v>-921.9762988</v>
      </c>
    </row>
    <row r="135" spans="1:9">
      <c r="B135" s="2" t="s">
        <v>19</v>
      </c>
      <c r="C135" s="77" t="s">
        <v>115</v>
      </c>
      <c r="F135" s="28">
        <v>0</v>
      </c>
      <c r="G135" s="63">
        <v>0</v>
      </c>
    </row>
    <row r="136" spans="1:9" s="20" customFormat="1">
      <c r="A136" s="8" t="s">
        <v>116</v>
      </c>
      <c r="B136" s="2" t="s">
        <v>22</v>
      </c>
      <c r="C136" s="78" t="s">
        <v>130</v>
      </c>
      <c r="E136" s="14"/>
      <c r="F136" s="22">
        <f>+F134+F135</f>
        <v>-824.46748480999997</v>
      </c>
      <c r="G136" s="59">
        <f>+G134+G135</f>
        <v>-921.9762988</v>
      </c>
      <c r="I136" s="1"/>
    </row>
    <row r="137" spans="1:9">
      <c r="C137" s="77"/>
      <c r="F137" s="24"/>
      <c r="G137" s="61"/>
    </row>
    <row r="138" spans="1:9" s="20" customFormat="1">
      <c r="A138" s="88"/>
      <c r="B138" s="3" t="s">
        <v>43</v>
      </c>
      <c r="C138" s="78" t="s">
        <v>92</v>
      </c>
      <c r="E138" s="14"/>
      <c r="F138" s="22">
        <v>-22.558603590000001</v>
      </c>
      <c r="G138" s="59">
        <v>-21.21479922</v>
      </c>
      <c r="I138" s="1"/>
    </row>
    <row r="139" spans="1:9">
      <c r="C139" s="78"/>
      <c r="D139" s="20"/>
      <c r="F139" s="22"/>
      <c r="G139" s="59"/>
    </row>
    <row r="140" spans="1:9">
      <c r="B140" s="2" t="s">
        <v>33</v>
      </c>
      <c r="C140" s="90" t="s">
        <v>94</v>
      </c>
      <c r="F140" s="24">
        <v>-4.2244529999999996</v>
      </c>
      <c r="G140" s="61">
        <v>-3.7961209999999999</v>
      </c>
    </row>
    <row r="141" spans="1:9">
      <c r="A141" s="8" t="s">
        <v>131</v>
      </c>
      <c r="B141" s="2" t="s">
        <v>47</v>
      </c>
      <c r="C141" s="79" t="s">
        <v>97</v>
      </c>
      <c r="F141" s="24">
        <v>-18.33415059</v>
      </c>
      <c r="G141" s="61">
        <v>-17.41867822</v>
      </c>
    </row>
    <row r="142" spans="1:9">
      <c r="F142" s="24"/>
      <c r="G142" s="61"/>
    </row>
    <row r="143" spans="1:9">
      <c r="A143" s="8" t="s">
        <v>132</v>
      </c>
      <c r="B143" s="2" t="s">
        <v>48</v>
      </c>
      <c r="C143" s="77" t="s">
        <v>123</v>
      </c>
      <c r="F143" s="16">
        <f>-F136/F132</f>
        <v>0.96102535521725529</v>
      </c>
      <c r="G143" s="64">
        <f>-G136/G132</f>
        <v>0.97351047060181128</v>
      </c>
    </row>
    <row r="144" spans="1:9">
      <c r="A144" s="8" t="s">
        <v>122</v>
      </c>
      <c r="B144" s="2" t="s">
        <v>51</v>
      </c>
      <c r="C144" s="77" t="s">
        <v>125</v>
      </c>
      <c r="F144" s="16">
        <f>-F140/F132</f>
        <v>4.9241559184825699E-3</v>
      </c>
      <c r="G144" s="64">
        <f>-G140/G132</f>
        <v>4.0083064456010271E-3</v>
      </c>
    </row>
    <row r="145" spans="1:8">
      <c r="A145" s="8" t="s">
        <v>133</v>
      </c>
      <c r="B145" s="2" t="s">
        <v>54</v>
      </c>
      <c r="C145" s="77" t="s">
        <v>106</v>
      </c>
      <c r="F145" s="16">
        <f>-F141/F132</f>
        <v>2.137086532578282E-2</v>
      </c>
      <c r="G145" s="64">
        <f>-G141/G132</f>
        <v>1.8392301031256966E-2</v>
      </c>
    </row>
    <row r="146" spans="1:8">
      <c r="A146" s="8" t="s">
        <v>134</v>
      </c>
      <c r="B146" s="2" t="s">
        <v>93</v>
      </c>
      <c r="C146" s="78" t="s">
        <v>135</v>
      </c>
      <c r="D146" s="20"/>
      <c r="F146" s="29">
        <f t="shared" ref="F146" si="0">F143+F144+F145</f>
        <v>0.98732037646152071</v>
      </c>
      <c r="G146" s="45">
        <f t="shared" ref="G146" si="1">G143+G144+G145</f>
        <v>0.9959110780786693</v>
      </c>
      <c r="H146" s="72"/>
    </row>
    <row r="147" spans="1:8">
      <c r="E147" s="16"/>
      <c r="F147" s="97"/>
      <c r="G147" s="95"/>
    </row>
    <row r="148" spans="1:8">
      <c r="E148" s="6"/>
      <c r="F148" s="6"/>
      <c r="G148" s="6"/>
    </row>
    <row r="149" spans="1:8">
      <c r="C149" s="85" t="s">
        <v>136</v>
      </c>
      <c r="E149" s="6"/>
      <c r="F149" s="26" t="str">
        <f>E$6</f>
        <v>HY 2025</v>
      </c>
      <c r="G149" s="38" t="str">
        <f>+$G$6</f>
        <v>HY 2026</v>
      </c>
    </row>
    <row r="150" spans="1:8">
      <c r="B150" s="2" t="s">
        <v>7</v>
      </c>
      <c r="C150" s="4" t="s">
        <v>137</v>
      </c>
      <c r="E150" s="6"/>
      <c r="F150" s="6">
        <v>820.81</v>
      </c>
      <c r="G150" s="61">
        <v>901.09428181999988</v>
      </c>
    </row>
    <row r="151" spans="1:8">
      <c r="A151" s="2"/>
      <c r="B151" s="1"/>
      <c r="C151" s="9"/>
      <c r="E151" s="6"/>
      <c r="G151" s="61"/>
    </row>
    <row r="152" spans="1:8">
      <c r="B152" s="1" t="s">
        <v>9</v>
      </c>
      <c r="C152" s="77" t="s">
        <v>138</v>
      </c>
      <c r="E152" s="6"/>
      <c r="F152" s="6">
        <v>207711910.39226517</v>
      </c>
      <c r="G152" s="61">
        <v>202948438.70718223</v>
      </c>
    </row>
    <row r="153" spans="1:8">
      <c r="A153" s="8" t="s">
        <v>76</v>
      </c>
      <c r="B153" s="2" t="s">
        <v>12</v>
      </c>
      <c r="C153" s="78" t="s">
        <v>139</v>
      </c>
      <c r="D153" s="20"/>
      <c r="E153" s="6"/>
      <c r="F153" s="30">
        <f>F150*1000000/F152</f>
        <v>3.9516751757272632</v>
      </c>
      <c r="G153" s="65">
        <f>G150*1000000/G152</f>
        <v>4.4400158363381914</v>
      </c>
    </row>
    <row r="156" spans="1:8">
      <c r="C156" s="85" t="s">
        <v>140</v>
      </c>
      <c r="F156" s="26" t="str">
        <f>E$6</f>
        <v>HY 2025</v>
      </c>
      <c r="G156" s="38" t="str">
        <f>+$G$6</f>
        <v>HY 2026</v>
      </c>
    </row>
    <row r="157" spans="1:8">
      <c r="B157" s="2" t="s">
        <v>7</v>
      </c>
      <c r="C157" s="4" t="s">
        <v>141</v>
      </c>
      <c r="F157" s="6">
        <v>720.62</v>
      </c>
      <c r="G157" s="61">
        <v>772.92063374866848</v>
      </c>
    </row>
    <row r="158" spans="1:8">
      <c r="A158" s="2"/>
      <c r="B158" s="1"/>
      <c r="C158" s="9"/>
      <c r="G158" s="61"/>
    </row>
    <row r="159" spans="1:8">
      <c r="B159" s="1" t="s">
        <v>9</v>
      </c>
      <c r="C159" s="77" t="s">
        <v>138</v>
      </c>
      <c r="F159" s="6">
        <v>207711910.39226517</v>
      </c>
      <c r="G159" s="61">
        <v>202948438.70718223</v>
      </c>
    </row>
    <row r="160" spans="1:8">
      <c r="A160" s="8" t="s">
        <v>76</v>
      </c>
      <c r="B160" s="2" t="s">
        <v>12</v>
      </c>
      <c r="C160" s="78" t="s">
        <v>142</v>
      </c>
      <c r="D160" s="20"/>
      <c r="F160" s="30">
        <f>F157*1000000/F159</f>
        <v>3.4693244053222796</v>
      </c>
      <c r="G160" s="65">
        <f>G157*1000000/G159</f>
        <v>3.8084581417443308</v>
      </c>
    </row>
    <row r="163" spans="1:8">
      <c r="C163" s="85" t="s">
        <v>143</v>
      </c>
      <c r="F163" s="26" t="str">
        <f>E$6</f>
        <v>HY 2025</v>
      </c>
      <c r="G163" s="38" t="str">
        <f>+$G$6</f>
        <v>HY 2026</v>
      </c>
    </row>
    <row r="164" spans="1:8">
      <c r="B164" s="2" t="s">
        <v>7</v>
      </c>
      <c r="C164" s="4" t="s">
        <v>144</v>
      </c>
      <c r="F164" s="6">
        <v>262.2</v>
      </c>
      <c r="G164" s="61">
        <v>280.15325595000002</v>
      </c>
      <c r="H164" s="74"/>
    </row>
    <row r="165" spans="1:8">
      <c r="B165" s="2" t="s">
        <v>9</v>
      </c>
      <c r="C165" s="77" t="s">
        <v>145</v>
      </c>
      <c r="F165" s="7">
        <v>206476035</v>
      </c>
      <c r="G165" s="63">
        <v>201549105</v>
      </c>
      <c r="H165" s="74"/>
    </row>
    <row r="166" spans="1:8">
      <c r="A166" s="8" t="s">
        <v>76</v>
      </c>
      <c r="B166" s="1" t="s">
        <v>12</v>
      </c>
      <c r="C166" s="9" t="s">
        <v>146</v>
      </c>
      <c r="F166" s="30">
        <v>1.27</v>
      </c>
      <c r="G166" s="66">
        <v>1.39</v>
      </c>
      <c r="H166" s="74"/>
    </row>
    <row r="169" spans="1:8">
      <c r="C169" s="85" t="s">
        <v>147</v>
      </c>
      <c r="F169" s="26" t="str">
        <f>E$6</f>
        <v>HY 2025</v>
      </c>
      <c r="G169" s="38" t="str">
        <f>+$G$6</f>
        <v>HY 2026</v>
      </c>
    </row>
    <row r="170" spans="1:8">
      <c r="B170" s="2" t="s">
        <v>7</v>
      </c>
      <c r="C170" s="4" t="s">
        <v>148</v>
      </c>
      <c r="F170" s="6">
        <v>97.922768869999999</v>
      </c>
      <c r="G170" s="61">
        <v>764.32917797000005</v>
      </c>
    </row>
    <row r="171" spans="1:8">
      <c r="B171" s="2" t="s">
        <v>9</v>
      </c>
      <c r="C171" s="77" t="s">
        <v>138</v>
      </c>
      <c r="F171" s="7">
        <v>207711910.39226517</v>
      </c>
      <c r="G171" s="63">
        <v>202948438.70718223</v>
      </c>
    </row>
    <row r="172" spans="1:8">
      <c r="A172" s="31" t="s">
        <v>76</v>
      </c>
      <c r="B172" s="1" t="s">
        <v>12</v>
      </c>
      <c r="C172" s="9" t="s">
        <v>149</v>
      </c>
      <c r="F172" s="30">
        <f>F170*1000000/F171</f>
        <v>0.4714355025914127</v>
      </c>
      <c r="G172" s="66">
        <f>G170*1000000/G171</f>
        <v>3.7661249470008897</v>
      </c>
    </row>
    <row r="176" spans="1:8">
      <c r="C176" s="73"/>
    </row>
    <row r="177" spans="3:3">
      <c r="C177" s="73"/>
    </row>
  </sheetData>
  <mergeCells count="1">
    <mergeCell ref="A2:G2"/>
  </mergeCells>
  <pageMargins left="0.25" right="0.25" top="0.75" bottom="0.75" header="0.3" footer="0.3"/>
  <pageSetup paperSize="256" scale="10" fitToHeight="0" orientation="portrait" r:id="rId1"/>
  <ignoredErrors>
    <ignoredError sqref="D21 G66 G11 G20:G21 G40 G52:G53 G72:G73 G79 G84 G92 G99 G151 G162 G175 G44:G46 G168:G169 G76:G77 G68:G69 G167 G172:G173 G56:G59 G94 G149 G14:G16 G18 D26 D28 G27 G29 G154:G155 D29:E29 D27:E27 E16 E60 E71 E77 E72 E47 E20:E21 E14 D31 G30:G31 D30:E30 G47:G48 G60:G61 G71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8edb36-42ec-4d7b-b33e-38f73d74cd73">
      <Terms xmlns="http://schemas.microsoft.com/office/infopath/2007/PartnerControls"/>
    </lcf76f155ced4ddcb4097134ff3c332f>
    <TaxCatchAll xmlns="349ccbba-12d6-49db-bdd9-68cdcd1a336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74F064D97E484E9B0861EFDA82657B" ma:contentTypeVersion="14" ma:contentTypeDescription="Een nieuw document maken." ma:contentTypeScope="" ma:versionID="eb8356fc1bbb0a6afb22de47b0e16174">
  <xsd:schema xmlns:xsd="http://www.w3.org/2001/XMLSchema" xmlns:xs="http://www.w3.org/2001/XMLSchema" xmlns:p="http://schemas.microsoft.com/office/2006/metadata/properties" xmlns:ns2="e08edb36-42ec-4d7b-b33e-38f73d74cd73" xmlns:ns3="349ccbba-12d6-49db-bdd9-68cdcd1a3368" targetNamespace="http://schemas.microsoft.com/office/2006/metadata/properties" ma:root="true" ma:fieldsID="9dfd97560edffc30fe3e66493ef70370" ns2:_="" ns3:_="">
    <xsd:import namespace="e08edb36-42ec-4d7b-b33e-38f73d74cd73"/>
    <xsd:import namespace="349ccbba-12d6-49db-bdd9-68cdcd1a33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edb36-42ec-4d7b-b33e-38f73d74cd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664b9308-55c8-4015-8ac6-a51aaf5c93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9ccbba-12d6-49db-bdd9-68cdcd1a336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d124f65-b685-452e-97f6-60855a4edae7}" ma:internalName="TaxCatchAll" ma:showField="CatchAllData" ma:web="349ccbba-12d6-49db-bdd9-68cdcd1a33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FD20E7-EBDA-41A7-BF04-5ABD8B738F38}"/>
</file>

<file path=customXml/itemProps2.xml><?xml version="1.0" encoding="utf-8"?>
<ds:datastoreItem xmlns:ds="http://schemas.openxmlformats.org/officeDocument/2006/customXml" ds:itemID="{95C4A9C2-6D26-4E14-930F-4BFFE1AF0A51}"/>
</file>

<file path=customXml/itemProps3.xml><?xml version="1.0" encoding="utf-8"?>
<ds:datastoreItem xmlns:ds="http://schemas.openxmlformats.org/officeDocument/2006/customXml" ds:itemID="{2D368EF0-A661-4F09-B4FB-D6C093BD422B}"/>
</file>

<file path=docMetadata/LabelInfo.xml><?xml version="1.0" encoding="utf-8"?>
<clbl:labelList xmlns:clbl="http://schemas.microsoft.com/office/2020/mipLabelMetadata">
  <clbl:label id="{092ed8ea-d217-43af-bb33-abd3c252103c}" enabled="0" method="" siteId="{092ed8ea-d217-43af-bb33-abd3c252103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ASR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Vloet W.E.M. (Helma)</dc:creator>
  <cp:keywords/>
  <dc:description/>
  <cp:lastModifiedBy/>
  <cp:revision/>
  <dcterms:created xsi:type="dcterms:W3CDTF">2016-06-20T09:01:04Z</dcterms:created>
  <dcterms:modified xsi:type="dcterms:W3CDTF">2026-08-11T14:52:09Z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0x0101003B74F064D97E484E9B0861EFDA82657B</vt:lpwstr>
  </property>
  <property fmtid="{D5CDD505-2E9C-101B-9397-08002B2CF9AE}" pid="3" name="MediaServiceImageTags">
    <vt:lpwstr/>
  </property>
</Properties>
</file>